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2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<sst xmlns="http://schemas.openxmlformats.org/spreadsheetml/2006/main" count="133" uniqueCount="127">
  <si>
    <t>Descrição</t>
  </si>
  <si>
    <t>Unidade</t>
  </si>
  <si>
    <t xml:space="preserve">Total </t>
  </si>
  <si>
    <t>base</t>
  </si>
  <si>
    <t xml:space="preserve">   - carga horária de 2 a 20 horas (Máximo 15 cursos)</t>
  </si>
  <si>
    <t>0,5/cada</t>
  </si>
  <si>
    <t>TOTAL</t>
  </si>
  <si>
    <t>Quantidade</t>
  </si>
  <si>
    <t>Mestrado  na área de Ciências Sociais Aplicadas ou Humanas</t>
  </si>
  <si>
    <t>Capítulo de Livro com ISBN</t>
  </si>
  <si>
    <t>CENTRO DE CIÊNCIAS AGRÁRIAS, AMBIENTAIS E BIOLÓGICAS</t>
  </si>
  <si>
    <t xml:space="preserve">                   UNIVERSIDADE FEDERAL DO REÔNCAVO DA BAHIA</t>
  </si>
  <si>
    <t>PROGRAMA DE PÓS-GRADUAÇÃO EM  GESTÃO DE POLÍTICAS PÚBLICAS E SEGURANÇA SOCIAL</t>
  </si>
  <si>
    <t>Mestrado Profissional</t>
  </si>
  <si>
    <t>Barema de Avaliação Currículo Lattes</t>
  </si>
  <si>
    <t>Ordem</t>
  </si>
  <si>
    <t>Estágio extracurricular acima de 12 meses na área de Ciências Sociais Aplicadas ou Humanas</t>
  </si>
  <si>
    <t>Estágio extracurricular entre 6 a 12 meses na área de Ciências Sociais Aplicadas ou Humanas</t>
  </si>
  <si>
    <t>Estágio extracurricular inferior a 6 meses na área de Ciências Sociais Aplicadas ou Humanas</t>
  </si>
  <si>
    <t>Mestrado em áreas afins (apresenta disciplinas das áreas de  Ciências Sociais Aplicadas ou Humanas no histórico escolar)</t>
  </si>
  <si>
    <t xml:space="preserve"> Cursos, treinamentos, capacitações e ou desenvolvimento técnico e profissional de habilidades na área  de Ciências Sociais Aplicadas ou Humanas</t>
  </si>
  <si>
    <t>Relatório de prestação de serviço técnico, auditoria, consultoria, assessoria e pareceres (no máximo 10)</t>
  </si>
  <si>
    <t>Divulgação técnica  ( artigo publicado em revista técnica e ou profissional)</t>
  </si>
  <si>
    <t xml:space="preserve">Divulgação técnica  ( artigo no prelo em revista técnica e ou profissional) </t>
  </si>
  <si>
    <t xml:space="preserve"> Livro com ISBN</t>
  </si>
  <si>
    <t>Graduação em outra área de conhecimento (no máximo 1)</t>
  </si>
  <si>
    <t>Especialização em  áreas afins (com disiciplinas da área no históico), no máximo 1</t>
  </si>
  <si>
    <t>Vínculo empregatício em Instituição de Ensino,  Pesquisa e ou Extensão (no máximo 2)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</si>
  <si>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</si>
  <si>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</si>
  <si>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</si>
  <si>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</si>
  <si>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</si>
  <si>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</si>
  <si>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</si>
  <si>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</si>
  <si>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</si>
  <si>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</si>
  <si>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</si>
  <si>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</si>
  <si>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</si>
  <si>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</si>
  <si>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</si>
  <si>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 Formação acadêmica, técnica, profissional, complementar e vínculo empregatício (Peso 30%)</t>
  </si>
  <si>
    <t>Sub-Total 1</t>
  </si>
  <si>
    <t>2.1</t>
  </si>
  <si>
    <t>2.2</t>
  </si>
  <si>
    <t>2.3</t>
  </si>
  <si>
    <t>2.4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</si>
  <si>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</si>
  <si>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</si>
  <si>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</si>
  <si>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</si>
  <si>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</si>
  <si>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</si>
  <si>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</si>
  <si>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</si>
  <si>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</si>
  <si>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</si>
  <si>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</si>
  <si>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</si>
  <si>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</si>
  <si>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</si>
  <si>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</si>
  <si>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3. Atuação acadêmica/técnica e Profissional na área de concentração do Programa (Peso = 30%)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</si>
  <si>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</si>
  <si>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</si>
  <si>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</si>
  <si>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</si>
  <si>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</si>
  <si>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</si>
  <si>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</si>
  <si>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</si>
  <si>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</si>
  <si>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</si>
  <si>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</si>
  <si>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</si>
  <si>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</si>
  <si>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Outro Vínculo empregatício (no máximo 1)</t>
  </si>
  <si>
    <t>Especialização na área de Ciências Sociais Aplicadas ou Humanas,  (no máximo 2)</t>
  </si>
  <si>
    <t>Graduação nas áreas de Ciências Sociais Aplicadas ou Humanas (no máximo 2)</t>
  </si>
  <si>
    <t xml:space="preserve"> Subtotal 2</t>
  </si>
  <si>
    <t>Sub-Total 3</t>
  </si>
  <si>
    <t xml:space="preserve">Quantidade </t>
  </si>
  <si>
    <t>Nome do candidato (a):</t>
  </si>
  <si>
    <t xml:space="preserve">   - carga horária de 20 a 60 horas (no máximo 10)</t>
  </si>
  <si>
    <t xml:space="preserve">   - carga horária entre  61a 160 horas (no máximo 5)</t>
  </si>
  <si>
    <t>Valor unitário</t>
  </si>
  <si>
    <t>1.14.1</t>
  </si>
  <si>
    <t>1.14.2</t>
  </si>
  <si>
    <t>1.14.3</t>
  </si>
  <si>
    <t>Membro de equipe de projeto  público  (no máximo 4)</t>
  </si>
  <si>
    <r>
      <t xml:space="preserve">Aluno Especial em Cursos de Pós-Graduação </t>
    </r>
    <r>
      <rPr>
        <i/>
        <sz val="8"/>
        <color indexed="8"/>
        <rFont val="Times New Roman"/>
        <family val="1"/>
      </rPr>
      <t>stricto sensu</t>
    </r>
    <r>
      <rPr>
        <sz val="8"/>
        <color indexed="8"/>
        <rFont val="Times New Roman"/>
        <family val="1"/>
      </rPr>
      <t xml:space="preserve"> na área de  Ciências Sociais Aplicadas ou Humanas (por disciplina, no máximo  4)</t>
    </r>
  </si>
  <si>
    <t xml:space="preserve">Local: </t>
  </si>
  <si>
    <t>Data:</t>
  </si>
  <si>
    <t>Assinatura do candidato (a)</t>
  </si>
  <si>
    <t>Bolsista  enquanto aluno de graduação (no máximo 10 semestres)</t>
  </si>
  <si>
    <r>
      <t>2. Produção acadêmica, técnica e profissional na</t>
    </r>
    <r>
      <rPr>
        <b/>
        <sz val="8"/>
        <rFont val="Times New Roman"/>
        <family val="1"/>
      </rPr>
      <t xml:space="preserve"> área de concentração do Programa</t>
    </r>
    <r>
      <rPr>
        <b/>
        <sz val="8"/>
        <color indexed="8"/>
        <rFont val="Times New Roman"/>
        <family val="1"/>
      </rPr>
      <t xml:space="preserve"> (Peso = 40%)</t>
    </r>
  </si>
  <si>
    <t xml:space="preserve">Experiência docente superior em disciplinas da  área (máximo 10 semestres) </t>
  </si>
  <si>
    <t>Experiência docente  no ensino médio e técnico  em disciplinas da área (máximo 10 semestres)</t>
  </si>
  <si>
    <t>Monitoria em disciplina de interesse da área de concentração do Programa ( no máximo  10 semestres)</t>
  </si>
  <si>
    <t xml:space="preserve">Artigo acadêmico aceito para publicação em períodico Qualis CAPES da área  </t>
  </si>
  <si>
    <t xml:space="preserve">Membro de banca examinadora de mestrado acadêmico  ou profissional </t>
  </si>
  <si>
    <r>
      <t xml:space="preserve">  </t>
    </r>
    <r>
      <rPr>
        <b/>
        <sz val="12"/>
        <color indexed="60"/>
        <rFont val="Times New Roman"/>
        <family val="1"/>
      </rPr>
      <t>Modelo 2017</t>
    </r>
  </si>
  <si>
    <t xml:space="preserve">   - carga horária com mais de 160 horas (no máximo 4)</t>
  </si>
  <si>
    <t>Desenvolvimento de curso de capacitação profissional  e técnica (no máximo 2)</t>
  </si>
  <si>
    <t>Criação de material didático e instrucional, incluive, manuais e protocolos (no máximo 2)</t>
  </si>
  <si>
    <t>Relatório técnico de análise de gestão de políticas de CT&amp;I, de segurança social, ambiental, organizacional, econômica e ou social publicado (no máximo 2)</t>
  </si>
  <si>
    <t>Elaboração e  ou avaliação de projetos,  programas  e portífólios públicos (no máximo  2)</t>
  </si>
  <si>
    <t>Comunicado técnico e ou profissional  em jornais/revistas  de divulgação ( no máximo 5)</t>
  </si>
  <si>
    <t>Palestrante convidado para conferência em eventos  por entidade e ou associação científica, técnica e ou  profissional da área do Programa</t>
  </si>
  <si>
    <t>Apresentação de trabalho em reunião científica, técnica e ou  profissional da área do Programa</t>
  </si>
  <si>
    <t>Texto completo e inédito em  anais  de evento internacional na área do Programa</t>
  </si>
  <si>
    <t>Texto completo e inédito em  anais  de evento nacional na área do Programa</t>
  </si>
  <si>
    <t>Textos completo e inédito em evento regional, estadual e ou local na área do Programa</t>
  </si>
  <si>
    <t>Exerce ou exerceu cargo e ou função executiva em gestão  de políticas públicas (no máximo 2)</t>
  </si>
  <si>
    <t>Gerente de  projeto público (no máximo 2)</t>
  </si>
  <si>
    <t>Experiência profissional na área do Programa (no máximo 10 semestres)</t>
  </si>
  <si>
    <t>Vínculo empregatício  em Instituição Pública ( no máximo 2)</t>
  </si>
  <si>
    <r>
      <t xml:space="preserve">Artigo acadêmico publicado  em periódico  </t>
    </r>
    <r>
      <rPr>
        <i/>
        <sz val="8"/>
        <color indexed="8"/>
        <rFont val="Times New Roman"/>
        <family val="1"/>
      </rPr>
      <t xml:space="preserve">Qualis CAPES </t>
    </r>
    <r>
      <rPr>
        <sz val="8"/>
        <color indexed="8"/>
        <rFont val="Times New Roman"/>
        <family val="1"/>
      </rPr>
      <t xml:space="preserve">da área do Programa </t>
    </r>
  </si>
  <si>
    <t>Desenvolvimento de produto, técnica ou processo em gestão pública</t>
  </si>
  <si>
    <t>Propriedade Intelecutal e registro de patente no  INPI</t>
  </si>
  <si>
    <t>Desenvolve /desenvolveu atividades de pesquisa / ou extensão em gestão de políticas públicas ( no máximo 4)</t>
  </si>
  <si>
    <t>Orientador ou co-orientador  em curso de graduação, técnico e/ou profissional (no máximo 10)</t>
  </si>
  <si>
    <t>Orientador ou co-orientador em curso de de mestrando  acadêmico ou profissional</t>
  </si>
  <si>
    <t>Instrutor de curso de capacitação  técnica/profissional em gestão pública (no máximo 3)</t>
  </si>
  <si>
    <t>Avaliador de projeto público e atividades técnicas e ou profissionais (no máximo 3)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</si>
</sst>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rgb="FFC00000"/>
      <name val="Times New Roman"/>
      <family val="1"/>
    </font>
    <font>
      <sz val="14"/>
      <color rgb="FFC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16" fontId="54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4" fillId="34" borderId="14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54" fillId="35" borderId="15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0" fontId="55" fillId="35" borderId="0" xfId="0" applyFont="1" applyFill="1" applyBorder="1" applyAlignment="1">
      <alignment/>
    </xf>
    <xf numFmtId="0" fontId="54" fillId="35" borderId="16" xfId="0" applyFont="1" applyFill="1" applyBorder="1" applyAlignment="1">
      <alignment/>
    </xf>
    <xf numFmtId="0" fontId="55" fillId="35" borderId="0" xfId="0" applyFont="1" applyFill="1" applyBorder="1" applyAlignment="1">
      <alignment horizontal="center"/>
    </xf>
    <xf numFmtId="0" fontId="54" fillId="35" borderId="0" xfId="0" applyFont="1" applyFill="1" applyBorder="1" applyAlignment="1">
      <alignment/>
    </xf>
    <xf numFmtId="0" fontId="55" fillId="35" borderId="0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center"/>
    </xf>
    <xf numFmtId="0" fontId="54" fillId="35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9" fillId="0" borderId="10" xfId="0" applyFont="1" applyBorder="1" applyAlignment="1">
      <alignment vertical="center"/>
    </xf>
    <xf numFmtId="0" fontId="53" fillId="35" borderId="0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4" fillId="33" borderId="15" xfId="0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6" xfId="0" applyFont="1" applyBorder="1" applyAlignment="1">
      <alignment/>
    </xf>
    <xf numFmtId="0" fontId="14" fillId="33" borderId="18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wrapText="1"/>
    </xf>
    <xf numFmtId="4" fontId="5" fillId="33" borderId="19" xfId="0" applyNumberFormat="1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8" fillId="0" borderId="19" xfId="0" applyFont="1" applyFill="1" applyBorder="1" applyAlignment="1" applyProtection="1">
      <alignment horizontal="center" wrapText="1"/>
      <protection/>
    </xf>
    <xf numFmtId="4" fontId="2" fillId="0" borderId="19" xfId="0" applyNumberFormat="1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 wrapText="1"/>
    </xf>
    <xf numFmtId="4" fontId="5" fillId="34" borderId="19" xfId="0" applyNumberFormat="1" applyFont="1" applyFill="1" applyBorder="1" applyAlignment="1">
      <alignment horizontal="center" wrapText="1"/>
    </xf>
    <xf numFmtId="4" fontId="5" fillId="0" borderId="19" xfId="0" applyNumberFormat="1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 applyProtection="1">
      <alignment horizontal="center"/>
      <protection/>
    </xf>
    <xf numFmtId="4" fontId="5" fillId="34" borderId="19" xfId="0" applyNumberFormat="1" applyFont="1" applyFill="1" applyBorder="1" applyAlignment="1">
      <alignment horizontal="center"/>
    </xf>
    <xf numFmtId="0" fontId="5" fillId="36" borderId="19" xfId="0" applyFont="1" applyFill="1" applyBorder="1" applyAlignment="1">
      <alignment vertical="center"/>
    </xf>
    <xf numFmtId="0" fontId="5" fillId="36" borderId="14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 wrapText="1"/>
    </xf>
    <xf numFmtId="4" fontId="5" fillId="36" borderId="19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165" fontId="2" fillId="33" borderId="19" xfId="0" applyNumberFormat="1" applyFont="1" applyFill="1" applyBorder="1" applyAlignment="1">
      <alignment horizontal="center" wrapText="1"/>
    </xf>
    <xf numFmtId="0" fontId="0" fillId="35" borderId="0" xfId="0" applyFont="1" applyFill="1" applyBorder="1" applyAlignment="1">
      <alignment/>
    </xf>
    <xf numFmtId="0" fontId="3" fillId="35" borderId="16" xfId="0" applyFont="1" applyFill="1" applyBorder="1" applyAlignment="1">
      <alignment horizontal="center"/>
    </xf>
    <xf numFmtId="165" fontId="2" fillId="33" borderId="19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11" fillId="35" borderId="17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0" fontId="58" fillId="35" borderId="15" xfId="0" applyFont="1" applyFill="1" applyBorder="1" applyAlignment="1">
      <alignment horizontal="center"/>
    </xf>
    <xf numFmtId="0" fontId="22" fillId="35" borderId="0" xfId="0" applyFont="1" applyFill="1" applyBorder="1" applyAlignment="1">
      <alignment horizontal="center"/>
    </xf>
    <xf numFmtId="0" fontId="22" fillId="35" borderId="16" xfId="0" applyFont="1" applyFill="1" applyBorder="1" applyAlignment="1">
      <alignment horizontal="center"/>
    </xf>
    <xf numFmtId="0" fontId="58" fillId="36" borderId="15" xfId="0" applyFont="1" applyFill="1" applyBorder="1" applyAlignment="1">
      <alignment horizontal="center"/>
    </xf>
    <xf numFmtId="0" fontId="59" fillId="36" borderId="0" xfId="0" applyFont="1" applyFill="1" applyBorder="1" applyAlignment="1">
      <alignment horizontal="center"/>
    </xf>
    <xf numFmtId="0" fontId="59" fillId="36" borderId="16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left" vertical="top" wrapText="1"/>
    </xf>
    <xf numFmtId="0" fontId="5" fillId="36" borderId="18" xfId="0" applyFont="1" applyFill="1" applyBorder="1" applyAlignment="1">
      <alignment horizontal="left" vertical="center" wrapText="1"/>
    </xf>
    <xf numFmtId="0" fontId="5" fillId="36" borderId="21" xfId="0" applyFont="1" applyFill="1" applyBorder="1" applyAlignment="1">
      <alignment horizontal="left" vertical="center" wrapText="1"/>
    </xf>
    <xf numFmtId="0" fontId="5" fillId="36" borderId="14" xfId="0" applyFont="1" applyFill="1" applyBorder="1" applyAlignment="1">
      <alignment horizontal="left" vertical="center" wrapText="1"/>
    </xf>
    <xf numFmtId="0" fontId="5" fillId="38" borderId="20" xfId="0" applyFont="1" applyFill="1" applyBorder="1" applyAlignment="1">
      <alignment horizontal="left"/>
    </xf>
    <xf numFmtId="0" fontId="5" fillId="38" borderId="21" xfId="0" applyFont="1" applyFill="1" applyBorder="1" applyAlignment="1">
      <alignment horizontal="left"/>
    </xf>
    <xf numFmtId="0" fontId="5" fillId="38" borderId="14" xfId="0" applyFont="1" applyFill="1" applyBorder="1" applyAlignment="1">
      <alignment horizontal="left"/>
    </xf>
    <xf numFmtId="0" fontId="5" fillId="36" borderId="19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17" fillId="33" borderId="20" xfId="0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vertical="center" wrapText="1"/>
    </xf>
    <xf numFmtId="0" fontId="17" fillId="33" borderId="14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5" fillId="34" borderId="20" xfId="0" applyFont="1" applyFill="1" applyBorder="1" applyAlignment="1">
      <alignment horizontal="right"/>
    </xf>
    <xf numFmtId="0" fontId="5" fillId="34" borderId="21" xfId="0" applyFont="1" applyFill="1" applyBorder="1" applyAlignment="1">
      <alignment horizontal="right"/>
    </xf>
    <xf numFmtId="0" fontId="5" fillId="34" borderId="14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left"/>
    </xf>
    <xf numFmtId="0" fontId="17" fillId="34" borderId="21" xfId="0" applyFont="1" applyFill="1" applyBorder="1" applyAlignment="1">
      <alignment horizontal="left"/>
    </xf>
    <xf numFmtId="0" fontId="17" fillId="34" borderId="14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showRowColHeaders="0" tabSelected="1" zoomScale="130" zoomScaleNormal="130" zoomScaleSheetLayoutView="171" zoomScalePageLayoutView="0" workbookViewId="0" topLeftCell="A1">
      <selection activeCell="I12" sqref="I12"/>
    </sheetView>
  </sheetViews>
  <sheetFormatPr defaultColWidth="9.140625" defaultRowHeight="15"/>
  <cols>
    <col min="2" max="2" width="4.8515625" style="37" customWidth="1"/>
    <col min="3" max="6" width="8.8515625" style="38" customWidth="1"/>
    <col min="7" max="7" width="29.140625" style="38" customWidth="1"/>
    <col min="8" max="8" width="7.57421875" style="38" customWidth="1"/>
    <col min="9" max="9" width="7.8515625" style="38" customWidth="1"/>
    <col min="10" max="10" width="7.140625" style="39" customWidth="1"/>
    <col min="11" max="11" width="7.421875" style="0" hidden="1" customWidth="1"/>
    <col min="12" max="12" width="8.8515625" style="0" customWidth="1"/>
    <col min="13" max="13" width="8.140625" style="0" customWidth="1"/>
  </cols>
  <sheetData>
    <row r="1" spans="1:12" s="5" customFormat="1" ht="25.5" customHeight="1">
      <c r="A1" s="3"/>
      <c r="B1" s="92" t="s">
        <v>11</v>
      </c>
      <c r="C1" s="93"/>
      <c r="D1" s="93"/>
      <c r="E1" s="93"/>
      <c r="F1" s="93"/>
      <c r="G1" s="93"/>
      <c r="H1" s="93"/>
      <c r="I1" s="93"/>
      <c r="J1" s="94"/>
      <c r="K1" s="1"/>
      <c r="L1" s="4"/>
    </row>
    <row r="2" spans="1:12" s="5" customFormat="1" ht="15">
      <c r="A2" s="3"/>
      <c r="B2" s="28"/>
      <c r="C2" s="29"/>
      <c r="D2" s="30"/>
      <c r="E2" s="41" t="s">
        <v>10</v>
      </c>
      <c r="F2" s="30"/>
      <c r="G2" s="30"/>
      <c r="H2" s="30"/>
      <c r="I2" s="29"/>
      <c r="J2" s="31"/>
      <c r="K2" s="1"/>
      <c r="L2" s="4"/>
    </row>
    <row r="3" spans="1:11" s="5" customFormat="1" ht="15">
      <c r="A3" s="3"/>
      <c r="B3" s="36"/>
      <c r="C3" s="84" t="s">
        <v>12</v>
      </c>
      <c r="D3" s="32"/>
      <c r="E3" s="30"/>
      <c r="F3" s="32"/>
      <c r="G3" s="30"/>
      <c r="H3" s="29"/>
      <c r="I3" s="29"/>
      <c r="J3" s="85"/>
      <c r="K3" s="4"/>
    </row>
    <row r="4" spans="1:12" s="5" customFormat="1" ht="14.25">
      <c r="A4" s="3"/>
      <c r="B4" s="28"/>
      <c r="C4" s="29"/>
      <c r="D4" s="33"/>
      <c r="E4" s="34"/>
      <c r="F4" s="34"/>
      <c r="G4" s="84" t="s">
        <v>13</v>
      </c>
      <c r="H4" s="30"/>
      <c r="I4" s="30"/>
      <c r="J4" s="31"/>
      <c r="K4" s="1"/>
      <c r="L4" s="4"/>
    </row>
    <row r="5" spans="1:12" s="5" customFormat="1" ht="18.75">
      <c r="A5" s="3"/>
      <c r="B5" s="95" t="s">
        <v>14</v>
      </c>
      <c r="C5" s="96"/>
      <c r="D5" s="96"/>
      <c r="E5" s="96"/>
      <c r="F5" s="96"/>
      <c r="G5" s="96"/>
      <c r="H5" s="96"/>
      <c r="I5" s="96"/>
      <c r="J5" s="97"/>
      <c r="K5" s="1"/>
      <c r="L5" s="4"/>
    </row>
    <row r="6" spans="1:12" s="6" customFormat="1" ht="24" customHeight="1">
      <c r="A6" s="3"/>
      <c r="B6" s="98" t="s">
        <v>103</v>
      </c>
      <c r="C6" s="99"/>
      <c r="D6" s="99"/>
      <c r="E6" s="99"/>
      <c r="F6" s="99"/>
      <c r="G6" s="99"/>
      <c r="H6" s="99"/>
      <c r="I6" s="99"/>
      <c r="J6" s="100"/>
      <c r="K6" s="1"/>
      <c r="L6" s="4"/>
    </row>
    <row r="7" spans="1:12" s="5" customFormat="1" ht="30.75" customHeight="1">
      <c r="A7" s="3"/>
      <c r="B7" s="139" t="s">
        <v>84</v>
      </c>
      <c r="C7" s="140"/>
      <c r="D7" s="141"/>
      <c r="E7" s="141"/>
      <c r="F7" s="141"/>
      <c r="G7" s="141"/>
      <c r="H7" s="141"/>
      <c r="I7" s="141"/>
      <c r="J7" s="142"/>
      <c r="K7" s="1"/>
      <c r="L7" s="4"/>
    </row>
    <row r="8" spans="1:12" s="5" customFormat="1" ht="27" customHeight="1">
      <c r="A8" s="3"/>
      <c r="B8" s="101"/>
      <c r="C8" s="103"/>
      <c r="D8" s="79"/>
      <c r="E8" s="7"/>
      <c r="F8" s="40"/>
      <c r="G8" s="7"/>
      <c r="H8" s="8">
        <f>IF(AND((F8&lt;&gt;""),(F9&lt;&gt;"")),"ASSINALE APENAS UMA OPÇÃO","")</f>
      </c>
      <c r="I8" s="7"/>
      <c r="J8" s="9"/>
      <c r="K8" s="1"/>
      <c r="L8" s="4"/>
    </row>
    <row r="9" spans="1:12" s="5" customFormat="1" ht="27" customHeight="1">
      <c r="A9" s="3"/>
      <c r="B9" s="102"/>
      <c r="C9" s="104"/>
      <c r="D9" s="10"/>
      <c r="E9" s="10"/>
      <c r="F9" s="11"/>
      <c r="G9" s="10"/>
      <c r="H9" s="12"/>
      <c r="I9" s="13"/>
      <c r="J9" s="14"/>
      <c r="K9" s="1"/>
      <c r="L9" s="4"/>
    </row>
    <row r="10" spans="1:12" s="5" customFormat="1" ht="19.5" customHeight="1">
      <c r="A10" s="3"/>
      <c r="B10" s="75" t="s">
        <v>15</v>
      </c>
      <c r="C10" s="105" t="s">
        <v>0</v>
      </c>
      <c r="D10" s="106"/>
      <c r="E10" s="106"/>
      <c r="F10" s="106"/>
      <c r="G10" s="107"/>
      <c r="H10" s="77" t="s">
        <v>1</v>
      </c>
      <c r="I10" s="77" t="s">
        <v>83</v>
      </c>
      <c r="J10" s="78" t="s">
        <v>2</v>
      </c>
      <c r="K10" s="15" t="s">
        <v>3</v>
      </c>
      <c r="L10" s="4"/>
    </row>
    <row r="11" spans="1:12" s="5" customFormat="1" ht="19.5" customHeight="1">
      <c r="A11" s="3"/>
      <c r="B11" s="108" t="s">
        <v>43</v>
      </c>
      <c r="C11" s="109"/>
      <c r="D11" s="109"/>
      <c r="E11" s="109"/>
      <c r="F11" s="109"/>
      <c r="G11" s="110"/>
      <c r="H11" s="111"/>
      <c r="I11" s="112"/>
      <c r="J11" s="76"/>
      <c r="K11" s="16"/>
      <c r="L11" s="4"/>
    </row>
    <row r="12" spans="1:12" s="5" customFormat="1" ht="19.5" customHeight="1">
      <c r="A12" s="3"/>
      <c r="B12" s="58" t="s">
        <v>28</v>
      </c>
      <c r="C12" s="89" t="s">
        <v>80</v>
      </c>
      <c r="D12" s="90"/>
      <c r="E12" s="90"/>
      <c r="F12" s="90"/>
      <c r="G12" s="91"/>
      <c r="H12" s="83">
        <v>3</v>
      </c>
      <c r="I12" s="60"/>
      <c r="J12" s="61">
        <f>IF(I12&lt;=2,I12*H12,6)</f>
        <v>0</v>
      </c>
      <c r="K12" s="17">
        <v>2.5</v>
      </c>
      <c r="L12" s="4"/>
    </row>
    <row r="13" spans="1:12" s="5" customFormat="1" ht="19.5" customHeight="1">
      <c r="A13" s="3"/>
      <c r="B13" s="58" t="s">
        <v>29</v>
      </c>
      <c r="C13" s="89" t="s">
        <v>25</v>
      </c>
      <c r="D13" s="90"/>
      <c r="E13" s="90"/>
      <c r="F13" s="90"/>
      <c r="G13" s="91"/>
      <c r="H13" s="83">
        <v>2.5</v>
      </c>
      <c r="I13" s="60"/>
      <c r="J13" s="61">
        <f>IF(I13&lt;=1,H13*I13,2.5)</f>
        <v>0</v>
      </c>
      <c r="K13" s="17">
        <v>1.5</v>
      </c>
      <c r="L13" s="4"/>
    </row>
    <row r="14" spans="1:12" s="5" customFormat="1" ht="19.5" customHeight="1">
      <c r="A14" s="3"/>
      <c r="B14" s="58" t="s">
        <v>30</v>
      </c>
      <c r="C14" s="89" t="s">
        <v>96</v>
      </c>
      <c r="D14" s="90"/>
      <c r="E14" s="90"/>
      <c r="F14" s="90"/>
      <c r="G14" s="91"/>
      <c r="H14" s="59">
        <v>0.5</v>
      </c>
      <c r="I14" s="60"/>
      <c r="J14" s="61">
        <f>IF(I14&lt;=10,H14*I14,5)</f>
        <v>0</v>
      </c>
      <c r="K14" s="17">
        <v>0.4</v>
      </c>
      <c r="L14" s="4"/>
    </row>
    <row r="15" spans="1:12" s="5" customFormat="1" ht="19.5" customHeight="1">
      <c r="A15" s="3"/>
      <c r="B15" s="58" t="s">
        <v>31</v>
      </c>
      <c r="C15" s="89" t="s">
        <v>16</v>
      </c>
      <c r="D15" s="90"/>
      <c r="E15" s="90"/>
      <c r="F15" s="90"/>
      <c r="G15" s="91"/>
      <c r="H15" s="83">
        <v>1</v>
      </c>
      <c r="I15" s="60"/>
      <c r="J15" s="61">
        <f>1*I15</f>
        <v>0</v>
      </c>
      <c r="K15" s="17">
        <v>0.4</v>
      </c>
      <c r="L15" s="4"/>
    </row>
    <row r="16" spans="1:12" s="5" customFormat="1" ht="19.5" customHeight="1">
      <c r="A16" s="3"/>
      <c r="B16" s="58" t="s">
        <v>32</v>
      </c>
      <c r="C16" s="89" t="s">
        <v>17</v>
      </c>
      <c r="D16" s="90"/>
      <c r="E16" s="90"/>
      <c r="F16" s="90"/>
      <c r="G16" s="91"/>
      <c r="H16" s="59">
        <v>0.7</v>
      </c>
      <c r="I16" s="60"/>
      <c r="J16" s="61">
        <f>0.7*I16</f>
        <v>0</v>
      </c>
      <c r="K16" s="17">
        <v>0.3</v>
      </c>
      <c r="L16" s="4"/>
    </row>
    <row r="17" spans="1:12" s="5" customFormat="1" ht="19.5" customHeight="1">
      <c r="A17" s="3"/>
      <c r="B17" s="58" t="s">
        <v>33</v>
      </c>
      <c r="C17" s="89" t="s">
        <v>18</v>
      </c>
      <c r="D17" s="90"/>
      <c r="E17" s="90"/>
      <c r="F17" s="90"/>
      <c r="G17" s="91"/>
      <c r="H17" s="59">
        <v>0.5</v>
      </c>
      <c r="I17" s="60"/>
      <c r="J17" s="61">
        <f>0.5*I17</f>
        <v>0</v>
      </c>
      <c r="K17" s="17">
        <v>0.2</v>
      </c>
      <c r="L17" s="4"/>
    </row>
    <row r="18" spans="1:12" s="5" customFormat="1" ht="19.5" customHeight="1">
      <c r="A18" s="3"/>
      <c r="B18" s="58" t="s">
        <v>34</v>
      </c>
      <c r="C18" s="89" t="s">
        <v>8</v>
      </c>
      <c r="D18" s="90"/>
      <c r="E18" s="90"/>
      <c r="F18" s="90"/>
      <c r="G18" s="91"/>
      <c r="H18" s="83">
        <v>7</v>
      </c>
      <c r="I18" s="60"/>
      <c r="J18" s="61">
        <f>7*I18</f>
        <v>0</v>
      </c>
      <c r="K18" s="17">
        <v>4</v>
      </c>
      <c r="L18" s="4"/>
    </row>
    <row r="19" spans="1:12" s="5" customFormat="1" ht="19.5" customHeight="1">
      <c r="A19" s="3"/>
      <c r="B19" s="58" t="s">
        <v>35</v>
      </c>
      <c r="C19" s="89" t="s">
        <v>19</v>
      </c>
      <c r="D19" s="90"/>
      <c r="E19" s="90"/>
      <c r="F19" s="90"/>
      <c r="G19" s="91"/>
      <c r="H19" s="83">
        <v>5</v>
      </c>
      <c r="I19" s="60"/>
      <c r="J19" s="61">
        <f>5*I19</f>
        <v>0</v>
      </c>
      <c r="K19" s="17">
        <v>3</v>
      </c>
      <c r="L19" s="4"/>
    </row>
    <row r="20" spans="1:12" s="5" customFormat="1" ht="19.5" customHeight="1">
      <c r="A20" s="3"/>
      <c r="B20" s="58" t="s">
        <v>36</v>
      </c>
      <c r="C20" s="89" t="s">
        <v>79</v>
      </c>
      <c r="D20" s="90"/>
      <c r="E20" s="90"/>
      <c r="F20" s="90"/>
      <c r="G20" s="91"/>
      <c r="H20" s="83">
        <v>2</v>
      </c>
      <c r="I20" s="60"/>
      <c r="J20" s="61">
        <f>IF(I20&lt;=2,H20*I20,6)</f>
        <v>0</v>
      </c>
      <c r="K20" s="17">
        <v>1</v>
      </c>
      <c r="L20" s="4"/>
    </row>
    <row r="21" spans="1:12" s="5" customFormat="1" ht="19.5" customHeight="1">
      <c r="A21" s="3"/>
      <c r="B21" s="58" t="s">
        <v>37</v>
      </c>
      <c r="C21" s="89" t="s">
        <v>26</v>
      </c>
      <c r="D21" s="90"/>
      <c r="E21" s="90"/>
      <c r="F21" s="90"/>
      <c r="G21" s="91"/>
      <c r="H21" s="59">
        <v>1</v>
      </c>
      <c r="I21" s="60"/>
      <c r="J21" s="61">
        <f>IF(I21&lt;=L181,K21*I21,1)</f>
        <v>0</v>
      </c>
      <c r="K21" s="17">
        <v>0.8</v>
      </c>
      <c r="L21" s="4"/>
    </row>
    <row r="22" spans="1:12" s="5" customFormat="1" ht="19.5" customHeight="1">
      <c r="A22" s="3"/>
      <c r="B22" s="58" t="s">
        <v>38</v>
      </c>
      <c r="C22" s="89" t="s">
        <v>118</v>
      </c>
      <c r="D22" s="90"/>
      <c r="E22" s="90"/>
      <c r="F22" s="90"/>
      <c r="G22" s="91"/>
      <c r="H22" s="59">
        <v>0.5</v>
      </c>
      <c r="I22" s="60"/>
      <c r="J22" s="61">
        <f>IF(I22&lt;=2,H22*I22,1)</f>
        <v>0</v>
      </c>
      <c r="K22" s="17">
        <v>0.3</v>
      </c>
      <c r="L22" s="4"/>
    </row>
    <row r="23" spans="1:12" s="5" customFormat="1" ht="19.5" customHeight="1">
      <c r="A23" s="3"/>
      <c r="B23" s="58" t="s">
        <v>39</v>
      </c>
      <c r="C23" s="89" t="s">
        <v>27</v>
      </c>
      <c r="D23" s="90"/>
      <c r="E23" s="90"/>
      <c r="F23" s="90"/>
      <c r="G23" s="91"/>
      <c r="H23" s="59">
        <v>0.4</v>
      </c>
      <c r="I23" s="60"/>
      <c r="J23" s="61">
        <f>IF(I23&lt;=2,H23*I23,0.8)</f>
        <v>0</v>
      </c>
      <c r="K23" s="17">
        <v>0.2</v>
      </c>
      <c r="L23" s="4"/>
    </row>
    <row r="24" spans="1:15" s="5" customFormat="1" ht="19.5" customHeight="1">
      <c r="A24" s="3"/>
      <c r="B24" s="58" t="s">
        <v>40</v>
      </c>
      <c r="C24" s="89" t="s">
        <v>78</v>
      </c>
      <c r="D24" s="90"/>
      <c r="E24" s="90"/>
      <c r="F24" s="90"/>
      <c r="G24" s="91"/>
      <c r="H24" s="59">
        <v>0.2</v>
      </c>
      <c r="I24" s="60"/>
      <c r="J24" s="61">
        <f>IF(I24&lt;=1,H24*I24,0.3)</f>
        <v>0</v>
      </c>
      <c r="K24" s="17">
        <v>0.1</v>
      </c>
      <c r="L24" s="4"/>
      <c r="O24" s="18"/>
    </row>
    <row r="25" spans="1:15" s="5" customFormat="1" ht="19.5" customHeight="1">
      <c r="A25" s="3"/>
      <c r="B25" s="58" t="s">
        <v>41</v>
      </c>
      <c r="C25" s="89" t="s">
        <v>20</v>
      </c>
      <c r="D25" s="90"/>
      <c r="E25" s="90"/>
      <c r="F25" s="90"/>
      <c r="G25" s="91"/>
      <c r="H25" s="116"/>
      <c r="I25" s="117"/>
      <c r="J25" s="118"/>
      <c r="K25" s="17"/>
      <c r="L25" s="4"/>
      <c r="O25" s="18"/>
    </row>
    <row r="26" spans="1:15" s="5" customFormat="1" ht="19.5" customHeight="1">
      <c r="A26" s="3"/>
      <c r="B26" s="58" t="s">
        <v>88</v>
      </c>
      <c r="C26" s="89" t="s">
        <v>104</v>
      </c>
      <c r="D26" s="90"/>
      <c r="E26" s="90"/>
      <c r="F26" s="90"/>
      <c r="G26" s="91"/>
      <c r="H26" s="83">
        <v>0.5</v>
      </c>
      <c r="I26" s="60"/>
      <c r="J26" s="61">
        <f>IF(I26&lt;=4,H26*I26,2)</f>
        <v>0</v>
      </c>
      <c r="K26" s="19">
        <v>0.3</v>
      </c>
      <c r="L26" s="4"/>
      <c r="O26" s="18"/>
    </row>
    <row r="27" spans="1:12" s="5" customFormat="1" ht="19.5" customHeight="1">
      <c r="A27" s="3"/>
      <c r="B27" s="58" t="s">
        <v>89</v>
      </c>
      <c r="C27" s="89" t="s">
        <v>86</v>
      </c>
      <c r="D27" s="90"/>
      <c r="E27" s="90"/>
      <c r="F27" s="90"/>
      <c r="G27" s="91"/>
      <c r="H27" s="59">
        <v>0.3</v>
      </c>
      <c r="I27" s="60"/>
      <c r="J27" s="61">
        <f>IF(I27&lt;=5,H27*I27,1.5)</f>
        <v>0</v>
      </c>
      <c r="K27" s="19">
        <v>0.2</v>
      </c>
      <c r="L27" s="4"/>
    </row>
    <row r="28" spans="1:12" s="5" customFormat="1" ht="19.5" customHeight="1">
      <c r="A28" s="3"/>
      <c r="B28" s="58" t="s">
        <v>90</v>
      </c>
      <c r="C28" s="89" t="s">
        <v>85</v>
      </c>
      <c r="D28" s="90"/>
      <c r="E28" s="90"/>
      <c r="F28" s="90"/>
      <c r="G28" s="91"/>
      <c r="H28" s="59">
        <v>0.1</v>
      </c>
      <c r="I28" s="60"/>
      <c r="J28" s="61">
        <f>IF(I28&lt;=10,H28*I28,1)</f>
        <v>0</v>
      </c>
      <c r="K28" s="19">
        <v>0.1</v>
      </c>
      <c r="L28" s="4">
        <f>IF(I28&gt;15,"Valor Inválido","")</f>
      </c>
    </row>
    <row r="29" spans="1:12" s="5" customFormat="1" ht="19.5" customHeight="1">
      <c r="A29" s="3"/>
      <c r="B29" s="58" t="s">
        <v>42</v>
      </c>
      <c r="C29" s="89" t="s">
        <v>92</v>
      </c>
      <c r="D29" s="90"/>
      <c r="E29" s="90"/>
      <c r="F29" s="90"/>
      <c r="G29" s="91"/>
      <c r="H29" s="62">
        <v>0.5</v>
      </c>
      <c r="I29" s="60"/>
      <c r="J29" s="61">
        <f>IF(I29&lt;=4,H29*I29,2)</f>
        <v>0</v>
      </c>
      <c r="K29" s="24">
        <v>0.4</v>
      </c>
      <c r="L29" s="4"/>
    </row>
    <row r="30" spans="1:12" s="5" customFormat="1" ht="0.75" customHeight="1" hidden="1">
      <c r="A30" s="3"/>
      <c r="B30" s="58" t="e">
        <f>+B28+1</f>
        <v>#VALUE!</v>
      </c>
      <c r="C30" s="89" t="s">
        <v>4</v>
      </c>
      <c r="D30" s="90"/>
      <c r="E30" s="90"/>
      <c r="F30" s="90"/>
      <c r="G30" s="91"/>
      <c r="H30" s="63" t="s">
        <v>5</v>
      </c>
      <c r="I30" s="64"/>
      <c r="J30" s="65">
        <f>K30*I30</f>
        <v>0</v>
      </c>
      <c r="K30" s="17">
        <v>0.5</v>
      </c>
      <c r="L30" s="4"/>
    </row>
    <row r="31" spans="1:12" s="23" customFormat="1" ht="19.5" customHeight="1">
      <c r="A31" s="20"/>
      <c r="B31" s="66"/>
      <c r="C31" s="119" t="s">
        <v>44</v>
      </c>
      <c r="D31" s="120"/>
      <c r="E31" s="120"/>
      <c r="F31" s="120"/>
      <c r="G31" s="121"/>
      <c r="H31" s="67"/>
      <c r="I31" s="67">
        <f>SUM(I12:I29)</f>
        <v>0</v>
      </c>
      <c r="J31" s="68">
        <f>IF(+SUM(J12:J29)&lt;=10,+SUM(J12:J29),10)</f>
        <v>0</v>
      </c>
      <c r="K31" s="21"/>
      <c r="L31" s="22"/>
    </row>
    <row r="32" spans="1:12" s="5" customFormat="1" ht="19.5" customHeight="1">
      <c r="A32" s="3"/>
      <c r="B32" s="113"/>
      <c r="C32" s="114"/>
      <c r="D32" s="114"/>
      <c r="E32" s="114"/>
      <c r="F32" s="114"/>
      <c r="G32" s="114"/>
      <c r="H32" s="114"/>
      <c r="I32" s="114"/>
      <c r="J32" s="115"/>
      <c r="K32" s="16"/>
      <c r="L32" s="4"/>
    </row>
    <row r="33" spans="1:12" s="5" customFormat="1" ht="19.5" customHeight="1">
      <c r="A33" s="3"/>
      <c r="B33" s="108" t="s">
        <v>97</v>
      </c>
      <c r="C33" s="109"/>
      <c r="D33" s="109"/>
      <c r="E33" s="109"/>
      <c r="F33" s="109"/>
      <c r="G33" s="110"/>
      <c r="H33" s="77" t="s">
        <v>87</v>
      </c>
      <c r="I33" s="77" t="s">
        <v>7</v>
      </c>
      <c r="J33" s="78" t="s">
        <v>2</v>
      </c>
      <c r="K33" s="15" t="s">
        <v>3</v>
      </c>
      <c r="L33" s="4"/>
    </row>
    <row r="34" spans="1:12" s="5" customFormat="1" ht="19.5" customHeight="1">
      <c r="A34" s="3"/>
      <c r="B34" s="58" t="s">
        <v>45</v>
      </c>
      <c r="C34" s="122" t="s">
        <v>21</v>
      </c>
      <c r="D34" s="123"/>
      <c r="E34" s="123"/>
      <c r="F34" s="123"/>
      <c r="G34" s="124"/>
      <c r="H34" s="62">
        <v>0.2</v>
      </c>
      <c r="I34" s="70"/>
      <c r="J34" s="61">
        <f>IF(I34&lt;=10,H34*I34,2)</f>
        <v>0</v>
      </c>
      <c r="K34" s="16">
        <v>0.1</v>
      </c>
      <c r="L34" s="4"/>
    </row>
    <row r="35" spans="1:12" s="5" customFormat="1" ht="19.5" customHeight="1">
      <c r="A35" s="3"/>
      <c r="B35" s="58" t="s">
        <v>46</v>
      </c>
      <c r="C35" s="122" t="s">
        <v>105</v>
      </c>
      <c r="D35" s="123"/>
      <c r="E35" s="123"/>
      <c r="F35" s="123"/>
      <c r="G35" s="124"/>
      <c r="H35" s="86">
        <v>0.5</v>
      </c>
      <c r="I35" s="70"/>
      <c r="J35" s="61">
        <f>IF(I35&lt;=2,H35*I35,1)</f>
        <v>0</v>
      </c>
      <c r="K35" s="16">
        <v>0.4</v>
      </c>
      <c r="L35" s="4"/>
    </row>
    <row r="36" spans="1:12" s="5" customFormat="1" ht="19.5" customHeight="1">
      <c r="A36" s="3"/>
      <c r="B36" s="58" t="s">
        <v>47</v>
      </c>
      <c r="C36" s="89" t="s">
        <v>24</v>
      </c>
      <c r="D36" s="90"/>
      <c r="E36" s="90"/>
      <c r="F36" s="90"/>
      <c r="G36" s="91"/>
      <c r="H36" s="86">
        <v>5</v>
      </c>
      <c r="I36" s="70"/>
      <c r="J36" s="61">
        <f>H36*I36</f>
        <v>0</v>
      </c>
      <c r="K36" s="16">
        <v>4</v>
      </c>
      <c r="L36" s="4"/>
    </row>
    <row r="37" spans="1:12" s="5" customFormat="1" ht="19.5" customHeight="1">
      <c r="A37" s="3"/>
      <c r="B37" s="58" t="s">
        <v>48</v>
      </c>
      <c r="C37" s="89" t="s">
        <v>9</v>
      </c>
      <c r="D37" s="90"/>
      <c r="E37" s="90"/>
      <c r="F37" s="90"/>
      <c r="G37" s="91"/>
      <c r="H37" s="86">
        <v>2.5</v>
      </c>
      <c r="I37" s="70"/>
      <c r="J37" s="61">
        <f>I37*H37</f>
        <v>0</v>
      </c>
      <c r="K37" s="24">
        <v>2</v>
      </c>
      <c r="L37" s="4"/>
    </row>
    <row r="38" spans="1:12" s="5" customFormat="1" ht="19.5" customHeight="1">
      <c r="A38" s="3"/>
      <c r="B38" s="58" t="s">
        <v>49</v>
      </c>
      <c r="C38" s="89" t="s">
        <v>106</v>
      </c>
      <c r="D38" s="90"/>
      <c r="E38" s="90"/>
      <c r="F38" s="90"/>
      <c r="G38" s="91"/>
      <c r="H38" s="86">
        <v>2</v>
      </c>
      <c r="I38" s="70"/>
      <c r="J38" s="61">
        <f>IF(I38&lt;=2,H38*I38,4)</f>
        <v>0</v>
      </c>
      <c r="K38" s="24">
        <v>0.5</v>
      </c>
      <c r="L38" s="4"/>
    </row>
    <row r="39" spans="1:12" s="5" customFormat="1" ht="19.5" customHeight="1">
      <c r="A39" s="3"/>
      <c r="B39" s="58" t="s">
        <v>50</v>
      </c>
      <c r="C39" s="89" t="s">
        <v>119</v>
      </c>
      <c r="D39" s="90"/>
      <c r="E39" s="90"/>
      <c r="F39" s="90"/>
      <c r="G39" s="91"/>
      <c r="H39" s="86">
        <v>1</v>
      </c>
      <c r="I39" s="70"/>
      <c r="J39" s="61">
        <f>H39*I39</f>
        <v>0</v>
      </c>
      <c r="K39" s="24">
        <v>1</v>
      </c>
      <c r="L39" s="4"/>
    </row>
    <row r="40" spans="1:12" s="5" customFormat="1" ht="19.5" customHeight="1">
      <c r="A40" s="3"/>
      <c r="B40" s="58" t="s">
        <v>51</v>
      </c>
      <c r="C40" s="89" t="s">
        <v>107</v>
      </c>
      <c r="D40" s="90"/>
      <c r="E40" s="90"/>
      <c r="F40" s="90"/>
      <c r="G40" s="91"/>
      <c r="H40" s="86">
        <v>1</v>
      </c>
      <c r="I40" s="70"/>
      <c r="J40" s="61">
        <f>IF(I40&lt;=2,H40*I40,2)</f>
        <v>0</v>
      </c>
      <c r="K40" s="24">
        <v>0.5</v>
      </c>
      <c r="L40" s="4"/>
    </row>
    <row r="41" spans="1:12" s="5" customFormat="1" ht="19.5" customHeight="1">
      <c r="A41" s="3"/>
      <c r="B41" s="58" t="s">
        <v>52</v>
      </c>
      <c r="C41" s="89" t="s">
        <v>120</v>
      </c>
      <c r="D41" s="90"/>
      <c r="E41" s="90"/>
      <c r="F41" s="90"/>
      <c r="G41" s="91"/>
      <c r="H41" s="86">
        <v>2</v>
      </c>
      <c r="I41" s="70"/>
      <c r="J41" s="61">
        <f>H41*I41</f>
        <v>0</v>
      </c>
      <c r="K41" s="24">
        <v>1</v>
      </c>
      <c r="L41" s="4"/>
    </row>
    <row r="42" spans="1:12" s="5" customFormat="1" ht="19.5" customHeight="1">
      <c r="A42" s="3"/>
      <c r="B42" s="58" t="s">
        <v>53</v>
      </c>
      <c r="C42" s="89" t="s">
        <v>108</v>
      </c>
      <c r="D42" s="90"/>
      <c r="E42" s="90"/>
      <c r="F42" s="90"/>
      <c r="G42" s="91"/>
      <c r="H42" s="86">
        <v>1.5</v>
      </c>
      <c r="I42" s="70"/>
      <c r="J42" s="61">
        <f>IF(I42&lt;=2,H42*I42,3)</f>
        <v>0</v>
      </c>
      <c r="K42" s="25">
        <v>0.5</v>
      </c>
      <c r="L42" s="4"/>
    </row>
    <row r="43" spans="1:12" s="26" customFormat="1" ht="19.5" customHeight="1">
      <c r="A43" s="2"/>
      <c r="B43" s="58" t="s">
        <v>54</v>
      </c>
      <c r="C43" s="89" t="s">
        <v>101</v>
      </c>
      <c r="D43" s="90"/>
      <c r="E43" s="90"/>
      <c r="F43" s="90"/>
      <c r="G43" s="91"/>
      <c r="H43" s="86">
        <v>1</v>
      </c>
      <c r="I43" s="70"/>
      <c r="J43" s="61">
        <f>H43*I43</f>
        <v>0</v>
      </c>
      <c r="K43" s="24">
        <v>1</v>
      </c>
      <c r="L43" s="4"/>
    </row>
    <row r="44" spans="1:12" s="26" customFormat="1" ht="19.5" customHeight="1">
      <c r="A44" s="2"/>
      <c r="B44" s="58" t="s">
        <v>55</v>
      </c>
      <c r="C44" s="89" t="s">
        <v>22</v>
      </c>
      <c r="D44" s="90"/>
      <c r="E44" s="90"/>
      <c r="F44" s="90"/>
      <c r="G44" s="91"/>
      <c r="H44" s="86">
        <v>1</v>
      </c>
      <c r="I44" s="70"/>
      <c r="J44" s="61">
        <f>H44*I44</f>
        <v>0</v>
      </c>
      <c r="K44" s="24">
        <v>0.5</v>
      </c>
      <c r="L44" s="4"/>
    </row>
    <row r="45" spans="1:12" s="26" customFormat="1" ht="19.5" customHeight="1">
      <c r="A45" s="2"/>
      <c r="B45" s="58" t="s">
        <v>56</v>
      </c>
      <c r="C45" s="89" t="s">
        <v>23</v>
      </c>
      <c r="D45" s="90"/>
      <c r="E45" s="90"/>
      <c r="F45" s="90"/>
      <c r="G45" s="91"/>
      <c r="H45" s="86">
        <v>1</v>
      </c>
      <c r="I45" s="70"/>
      <c r="J45" s="61">
        <f>H45*I45</f>
        <v>0</v>
      </c>
      <c r="K45" s="24">
        <v>0.5</v>
      </c>
      <c r="L45" s="4"/>
    </row>
    <row r="46" spans="1:12" s="5" customFormat="1" ht="19.5" customHeight="1">
      <c r="A46" s="3"/>
      <c r="B46" s="58" t="s">
        <v>57</v>
      </c>
      <c r="C46" s="89" t="s">
        <v>109</v>
      </c>
      <c r="D46" s="90"/>
      <c r="E46" s="90"/>
      <c r="F46" s="90"/>
      <c r="G46" s="91"/>
      <c r="H46" s="62">
        <v>0.2</v>
      </c>
      <c r="I46" s="70"/>
      <c r="J46" s="61">
        <f>IF(I46&lt;=10,I46*H46,1)</f>
        <v>0</v>
      </c>
      <c r="K46" s="24">
        <v>0.2</v>
      </c>
      <c r="L46" s="4"/>
    </row>
    <row r="47" spans="1:12" s="5" customFormat="1" ht="18.75" customHeight="1">
      <c r="A47" s="3"/>
      <c r="B47" s="58" t="s">
        <v>58</v>
      </c>
      <c r="C47" s="89" t="s">
        <v>121</v>
      </c>
      <c r="D47" s="90"/>
      <c r="E47" s="90"/>
      <c r="F47" s="90"/>
      <c r="G47" s="91"/>
      <c r="H47" s="62">
        <v>10</v>
      </c>
      <c r="I47" s="70"/>
      <c r="J47" s="61">
        <f>I47*H47</f>
        <v>0</v>
      </c>
      <c r="K47" s="24">
        <v>10</v>
      </c>
      <c r="L47" s="4"/>
    </row>
    <row r="48" spans="1:12" s="5" customFormat="1" ht="19.5" customHeight="1">
      <c r="A48" s="3"/>
      <c r="B48" s="58" t="s">
        <v>59</v>
      </c>
      <c r="C48" s="89" t="s">
        <v>112</v>
      </c>
      <c r="D48" s="90"/>
      <c r="E48" s="90"/>
      <c r="F48" s="90"/>
      <c r="G48" s="91"/>
      <c r="H48" s="86">
        <v>1</v>
      </c>
      <c r="I48" s="70"/>
      <c r="J48" s="61">
        <f>I48*H48</f>
        <v>0</v>
      </c>
      <c r="K48" s="24">
        <v>0.5</v>
      </c>
      <c r="L48" s="4"/>
    </row>
    <row r="49" spans="1:12" s="5" customFormat="1" ht="19.5" customHeight="1">
      <c r="A49" s="3"/>
      <c r="B49" s="58" t="s">
        <v>60</v>
      </c>
      <c r="C49" s="89" t="s">
        <v>113</v>
      </c>
      <c r="D49" s="90"/>
      <c r="E49" s="90"/>
      <c r="F49" s="90"/>
      <c r="G49" s="91"/>
      <c r="H49" s="86">
        <v>0.5</v>
      </c>
      <c r="I49" s="70"/>
      <c r="J49" s="61">
        <f>I49*H49</f>
        <v>0</v>
      </c>
      <c r="K49" s="24">
        <v>0.4</v>
      </c>
      <c r="L49" s="4"/>
    </row>
    <row r="50" spans="1:12" s="5" customFormat="1" ht="19.5" customHeight="1">
      <c r="A50" s="3"/>
      <c r="B50" s="58" t="s">
        <v>61</v>
      </c>
      <c r="C50" s="89" t="s">
        <v>114</v>
      </c>
      <c r="D50" s="90"/>
      <c r="E50" s="90"/>
      <c r="F50" s="90"/>
      <c r="G50" s="91"/>
      <c r="H50" s="88">
        <v>0.25</v>
      </c>
      <c r="I50" s="70"/>
      <c r="J50" s="61">
        <f>I50*H50</f>
        <v>0</v>
      </c>
      <c r="K50" s="24">
        <v>0.2</v>
      </c>
      <c r="L50" s="4"/>
    </row>
    <row r="51" spans="1:12" s="5" customFormat="1" ht="19.5" customHeight="1">
      <c r="A51" s="3"/>
      <c r="B51" s="58" t="s">
        <v>62</v>
      </c>
      <c r="C51" s="89" t="s">
        <v>110</v>
      </c>
      <c r="D51" s="90"/>
      <c r="E51" s="90"/>
      <c r="F51" s="90"/>
      <c r="G51" s="91"/>
      <c r="H51" s="86">
        <v>1</v>
      </c>
      <c r="I51" s="70"/>
      <c r="J51" s="61">
        <f>H51*I51</f>
        <v>0</v>
      </c>
      <c r="K51" s="16">
        <v>0.5</v>
      </c>
      <c r="L51" s="4">
        <f>IF(I51&gt;10,"Valor Inválido","")</f>
      </c>
    </row>
    <row r="52" spans="1:12" s="5" customFormat="1" ht="19.5" customHeight="1">
      <c r="A52" s="3"/>
      <c r="B52" s="58" t="s">
        <v>63</v>
      </c>
      <c r="C52" s="89" t="s">
        <v>111</v>
      </c>
      <c r="D52" s="90"/>
      <c r="E52" s="90"/>
      <c r="F52" s="90"/>
      <c r="G52" s="91"/>
      <c r="H52" s="62">
        <v>0.25</v>
      </c>
      <c r="I52" s="70"/>
      <c r="J52" s="61">
        <f>I52*H52</f>
        <v>0</v>
      </c>
      <c r="K52" s="16">
        <v>0.2</v>
      </c>
      <c r="L52" s="4">
        <f>IF(I52&gt;10,"Valor Inválido","")</f>
      </c>
    </row>
    <row r="53" spans="1:12" s="23" customFormat="1" ht="19.5" customHeight="1">
      <c r="A53" s="20"/>
      <c r="B53" s="66"/>
      <c r="C53" s="119" t="s">
        <v>81</v>
      </c>
      <c r="D53" s="120"/>
      <c r="E53" s="120"/>
      <c r="F53" s="120"/>
      <c r="G53" s="121"/>
      <c r="H53" s="67"/>
      <c r="I53" s="67">
        <f>SUM(I34:I52)</f>
        <v>0</v>
      </c>
      <c r="J53" s="68">
        <f>IF(+SUM(J34:J52)&lt;=10,+SUM(J34:J52),10)</f>
        <v>0</v>
      </c>
      <c r="K53" s="21"/>
      <c r="L53" s="22"/>
    </row>
    <row r="54" spans="1:12" s="5" customFormat="1" ht="19.5" customHeight="1">
      <c r="A54" s="3"/>
      <c r="B54" s="113"/>
      <c r="C54" s="114"/>
      <c r="D54" s="114"/>
      <c r="E54" s="114"/>
      <c r="F54" s="114"/>
      <c r="G54" s="114"/>
      <c r="H54" s="114"/>
      <c r="I54" s="114"/>
      <c r="J54" s="115"/>
      <c r="K54" s="16"/>
      <c r="L54" s="4"/>
    </row>
    <row r="55" spans="1:12" s="5" customFormat="1" ht="19.5" customHeight="1">
      <c r="A55" s="3"/>
      <c r="B55" s="108" t="s">
        <v>64</v>
      </c>
      <c r="C55" s="109"/>
      <c r="D55" s="109"/>
      <c r="E55" s="109"/>
      <c r="F55" s="109"/>
      <c r="G55" s="110"/>
      <c r="H55" s="77" t="s">
        <v>1</v>
      </c>
      <c r="I55" s="77" t="s">
        <v>7</v>
      </c>
      <c r="J55" s="78" t="s">
        <v>2</v>
      </c>
      <c r="K55" s="27" t="s">
        <v>3</v>
      </c>
      <c r="L55" s="4"/>
    </row>
    <row r="56" spans="1:12" s="5" customFormat="1" ht="19.5" customHeight="1">
      <c r="A56" s="3"/>
      <c r="B56" s="57" t="s">
        <v>65</v>
      </c>
      <c r="C56" s="125" t="s">
        <v>115</v>
      </c>
      <c r="D56" s="126"/>
      <c r="E56" s="126"/>
      <c r="F56" s="126"/>
      <c r="G56" s="127"/>
      <c r="H56" s="87">
        <v>2</v>
      </c>
      <c r="I56" s="72"/>
      <c r="J56" s="69">
        <f>IF(I56&lt;=2,I56*H56,4)</f>
        <v>0</v>
      </c>
      <c r="K56" s="24">
        <v>0.5</v>
      </c>
      <c r="L56" s="4">
        <f>IF(I56&gt;10,"Valor Inválido","")</f>
      </c>
    </row>
    <row r="57" spans="1:12" s="5" customFormat="1" ht="19.5" customHeight="1">
      <c r="A57" s="3"/>
      <c r="B57" s="57" t="s">
        <v>66</v>
      </c>
      <c r="C57" s="125" t="s">
        <v>122</v>
      </c>
      <c r="D57" s="126"/>
      <c r="E57" s="126"/>
      <c r="F57" s="126"/>
      <c r="G57" s="127"/>
      <c r="H57" s="87">
        <v>1.5</v>
      </c>
      <c r="I57" s="73"/>
      <c r="J57" s="69">
        <f>IF(I57&lt;=4,H57*I57,6)</f>
        <v>0</v>
      </c>
      <c r="K57" s="24">
        <v>0.5</v>
      </c>
      <c r="L57" s="4">
        <f aca="true" t="shared" si="0" ref="L57:L68">IF(I57&gt;10,"Valor Inválido","")</f>
      </c>
    </row>
    <row r="58" spans="1:12" s="5" customFormat="1" ht="19.5" customHeight="1">
      <c r="A58" s="3"/>
      <c r="B58" s="57" t="s">
        <v>67</v>
      </c>
      <c r="C58" s="125" t="s">
        <v>125</v>
      </c>
      <c r="D58" s="126"/>
      <c r="E58" s="126"/>
      <c r="F58" s="126"/>
      <c r="G58" s="127"/>
      <c r="H58" s="87">
        <v>2</v>
      </c>
      <c r="I58" s="73"/>
      <c r="J58" s="69">
        <f>IF(I58&lt;=4,I58*H58,6)</f>
        <v>0</v>
      </c>
      <c r="K58" s="24">
        <v>0.25</v>
      </c>
      <c r="L58" s="4">
        <f t="shared" si="0"/>
      </c>
    </row>
    <row r="59" spans="1:12" s="5" customFormat="1" ht="19.5" customHeight="1">
      <c r="A59" s="3"/>
      <c r="B59" s="57" t="s">
        <v>68</v>
      </c>
      <c r="C59" s="125" t="s">
        <v>91</v>
      </c>
      <c r="D59" s="126"/>
      <c r="E59" s="126"/>
      <c r="F59" s="126"/>
      <c r="G59" s="127"/>
      <c r="H59" s="71">
        <v>0.7</v>
      </c>
      <c r="I59" s="73"/>
      <c r="J59" s="69">
        <f>IF(I59&lt;=4,H59*I59,2.8)</f>
        <v>0</v>
      </c>
      <c r="K59" s="24">
        <v>0.2</v>
      </c>
      <c r="L59" s="4">
        <f t="shared" si="0"/>
      </c>
    </row>
    <row r="60" spans="1:12" s="5" customFormat="1" ht="19.5" customHeight="1">
      <c r="A60" s="3"/>
      <c r="B60" s="57" t="s">
        <v>69</v>
      </c>
      <c r="C60" s="125" t="s">
        <v>100</v>
      </c>
      <c r="D60" s="126"/>
      <c r="E60" s="126"/>
      <c r="F60" s="126"/>
      <c r="G60" s="127"/>
      <c r="H60" s="71">
        <v>0.3</v>
      </c>
      <c r="I60" s="73"/>
      <c r="J60" s="69">
        <f>IF(I60&lt;=10,H60*I60,3)</f>
        <v>0</v>
      </c>
      <c r="K60" s="24">
        <v>0.2</v>
      </c>
      <c r="L60" s="4">
        <f t="shared" si="0"/>
      </c>
    </row>
    <row r="61" spans="1:12" s="5" customFormat="1" ht="19.5" customHeight="1">
      <c r="A61" s="3"/>
      <c r="B61" s="57" t="s">
        <v>70</v>
      </c>
      <c r="C61" s="125" t="s">
        <v>116</v>
      </c>
      <c r="D61" s="126"/>
      <c r="E61" s="126"/>
      <c r="F61" s="126"/>
      <c r="G61" s="127"/>
      <c r="H61" s="87">
        <v>2</v>
      </c>
      <c r="I61" s="73"/>
      <c r="J61" s="69">
        <f>IF(I61&lt;=2,H61*I61,4)</f>
        <v>0</v>
      </c>
      <c r="K61" s="24">
        <v>0.4</v>
      </c>
      <c r="L61" s="4">
        <f t="shared" si="0"/>
      </c>
    </row>
    <row r="62" spans="1:12" s="5" customFormat="1" ht="19.5" customHeight="1">
      <c r="A62" s="3"/>
      <c r="B62" s="57" t="s">
        <v>71</v>
      </c>
      <c r="C62" s="125" t="s">
        <v>123</v>
      </c>
      <c r="D62" s="126"/>
      <c r="E62" s="126"/>
      <c r="F62" s="126"/>
      <c r="G62" s="127"/>
      <c r="H62" s="87">
        <v>0.5</v>
      </c>
      <c r="I62" s="73"/>
      <c r="J62" s="69">
        <f>IF(I62&lt;=10,H62*I62,5)</f>
        <v>0</v>
      </c>
      <c r="K62" s="24">
        <v>0.2</v>
      </c>
      <c r="L62" s="4">
        <f t="shared" si="0"/>
      </c>
    </row>
    <row r="63" spans="1:12" s="5" customFormat="1" ht="19.5" customHeight="1">
      <c r="A63" s="3"/>
      <c r="B63" s="57" t="s">
        <v>72</v>
      </c>
      <c r="C63" s="125" t="s">
        <v>124</v>
      </c>
      <c r="D63" s="126"/>
      <c r="E63" s="126"/>
      <c r="F63" s="126"/>
      <c r="G63" s="127"/>
      <c r="H63" s="87">
        <v>3</v>
      </c>
      <c r="I63" s="73"/>
      <c r="J63" s="69">
        <f>I63*H63</f>
        <v>0</v>
      </c>
      <c r="K63" s="24">
        <v>0.5</v>
      </c>
      <c r="L63" s="4">
        <f t="shared" si="0"/>
      </c>
    </row>
    <row r="64" spans="1:12" s="5" customFormat="1" ht="19.5" customHeight="1">
      <c r="A64" s="3"/>
      <c r="B64" s="57" t="s">
        <v>73</v>
      </c>
      <c r="C64" s="125" t="s">
        <v>126</v>
      </c>
      <c r="D64" s="126"/>
      <c r="E64" s="126"/>
      <c r="F64" s="126"/>
      <c r="G64" s="127"/>
      <c r="H64" s="87">
        <v>1</v>
      </c>
      <c r="I64" s="73"/>
      <c r="J64" s="69">
        <f>IF(I64&lt;=5,I64*H64,2.3)</f>
        <v>0</v>
      </c>
      <c r="K64" s="24">
        <v>0.4</v>
      </c>
      <c r="L64" s="4">
        <f t="shared" si="0"/>
      </c>
    </row>
    <row r="65" spans="1:12" s="5" customFormat="1" ht="19.5" customHeight="1">
      <c r="A65" s="3"/>
      <c r="B65" s="57" t="s">
        <v>74</v>
      </c>
      <c r="C65" s="125" t="s">
        <v>102</v>
      </c>
      <c r="D65" s="126"/>
      <c r="E65" s="126"/>
      <c r="F65" s="126"/>
      <c r="G65" s="127"/>
      <c r="H65" s="87">
        <v>2</v>
      </c>
      <c r="I65" s="73"/>
      <c r="J65" s="69">
        <f>I65*H65</f>
        <v>0</v>
      </c>
      <c r="K65" s="24">
        <v>1</v>
      </c>
      <c r="L65" s="4">
        <f t="shared" si="0"/>
      </c>
    </row>
    <row r="66" spans="1:12" s="5" customFormat="1" ht="19.5" customHeight="1">
      <c r="A66" s="3"/>
      <c r="B66" s="57" t="s">
        <v>75</v>
      </c>
      <c r="C66" s="125" t="s">
        <v>117</v>
      </c>
      <c r="D66" s="126"/>
      <c r="E66" s="126"/>
      <c r="F66" s="126"/>
      <c r="G66" s="127"/>
      <c r="H66" s="87">
        <v>0.1</v>
      </c>
      <c r="I66" s="73"/>
      <c r="J66" s="69">
        <f>IF(I66&lt;=10,I66*H66,1)</f>
        <v>0</v>
      </c>
      <c r="K66" s="24">
        <v>0.1</v>
      </c>
      <c r="L66" s="4">
        <f t="shared" si="0"/>
      </c>
    </row>
    <row r="67" spans="1:12" s="5" customFormat="1" ht="19.5" customHeight="1">
      <c r="A67" s="3"/>
      <c r="B67" s="57" t="s">
        <v>76</v>
      </c>
      <c r="C67" s="125" t="s">
        <v>98</v>
      </c>
      <c r="D67" s="126"/>
      <c r="E67" s="126"/>
      <c r="F67" s="126"/>
      <c r="G67" s="127"/>
      <c r="H67" s="87">
        <v>0.5</v>
      </c>
      <c r="I67" s="73"/>
      <c r="J67" s="69">
        <f>IF(I67&lt;=10,I67*H67,5)</f>
        <v>0</v>
      </c>
      <c r="K67" s="16">
        <v>0.2</v>
      </c>
      <c r="L67" s="4">
        <f t="shared" si="0"/>
      </c>
    </row>
    <row r="68" spans="1:12" s="5" customFormat="1" ht="18.75" customHeight="1">
      <c r="A68" s="3"/>
      <c r="B68" s="57" t="s">
        <v>77</v>
      </c>
      <c r="C68" s="125" t="s">
        <v>99</v>
      </c>
      <c r="D68" s="126"/>
      <c r="E68" s="126"/>
      <c r="F68" s="126"/>
      <c r="G68" s="127"/>
      <c r="H68" s="71">
        <v>0.2</v>
      </c>
      <c r="I68" s="73"/>
      <c r="J68" s="69">
        <f>IF(I68&lt;=10,I68*K68,2)</f>
        <v>0</v>
      </c>
      <c r="K68" s="16">
        <v>0.1</v>
      </c>
      <c r="L68" s="4">
        <f t="shared" si="0"/>
      </c>
    </row>
    <row r="69" spans="1:12" s="23" customFormat="1" ht="19.5" customHeight="1">
      <c r="A69" s="20"/>
      <c r="B69" s="66"/>
      <c r="C69" s="136" t="s">
        <v>82</v>
      </c>
      <c r="D69" s="137"/>
      <c r="E69" s="137"/>
      <c r="F69" s="137"/>
      <c r="G69" s="138"/>
      <c r="H69" s="67"/>
      <c r="I69" s="67">
        <f>SUM(I56:I68)</f>
        <v>0</v>
      </c>
      <c r="J69" s="68">
        <f>IF(+SUM(J56:J68)&lt;=10,+SUM(J56:J68),10)</f>
        <v>0</v>
      </c>
      <c r="K69" s="21"/>
      <c r="L69" s="22"/>
    </row>
    <row r="70" spans="1:12" s="23" customFormat="1" ht="19.5" customHeight="1">
      <c r="A70" s="20"/>
      <c r="B70" s="133"/>
      <c r="C70" s="134"/>
      <c r="D70" s="134"/>
      <c r="E70" s="134"/>
      <c r="F70" s="134"/>
      <c r="G70" s="134"/>
      <c r="H70" s="134"/>
      <c r="I70" s="134"/>
      <c r="J70" s="135"/>
      <c r="K70" s="27"/>
      <c r="L70" s="22"/>
    </row>
    <row r="71" spans="1:12" s="23" customFormat="1" ht="19.5" customHeight="1">
      <c r="A71" s="20"/>
      <c r="B71" s="130" t="s">
        <v>6</v>
      </c>
      <c r="C71" s="131"/>
      <c r="D71" s="131"/>
      <c r="E71" s="131"/>
      <c r="F71" s="131"/>
      <c r="G71" s="131"/>
      <c r="H71" s="132"/>
      <c r="I71" s="66">
        <f>SUM(I31,I53,I69)</f>
        <v>0</v>
      </c>
      <c r="J71" s="74">
        <f>(+J31*0.3+J53*0.4+J69*0.3)</f>
        <v>0</v>
      </c>
      <c r="K71" s="35"/>
      <c r="L71" s="22"/>
    </row>
    <row r="72" spans="1:12" s="5" customFormat="1" ht="19.5" customHeight="1">
      <c r="A72" s="3"/>
      <c r="B72" s="42"/>
      <c r="C72" s="43"/>
      <c r="D72" s="43"/>
      <c r="E72" s="43"/>
      <c r="F72" s="43"/>
      <c r="G72" s="43"/>
      <c r="H72" s="44"/>
      <c r="I72" s="44"/>
      <c r="J72" s="45"/>
      <c r="K72" s="1"/>
      <c r="L72" s="4"/>
    </row>
    <row r="73" spans="1:12" s="5" customFormat="1" ht="19.5" customHeight="1">
      <c r="A73" s="3"/>
      <c r="B73" s="46"/>
      <c r="C73" s="80" t="s">
        <v>93</v>
      </c>
      <c r="D73" s="47"/>
      <c r="E73" s="47"/>
      <c r="F73" s="47"/>
      <c r="G73" s="47"/>
      <c r="H73" s="48"/>
      <c r="I73" s="48"/>
      <c r="J73" s="49"/>
      <c r="K73" s="1"/>
      <c r="L73" s="4"/>
    </row>
    <row r="74" spans="2:10" s="5" customFormat="1" ht="12.75">
      <c r="B74" s="50"/>
      <c r="C74" s="81" t="s">
        <v>94</v>
      </c>
      <c r="D74" s="51"/>
      <c r="E74" s="51"/>
      <c r="F74" s="51"/>
      <c r="G74" s="82" t="s">
        <v>95</v>
      </c>
      <c r="H74" s="51"/>
      <c r="I74" s="51"/>
      <c r="J74" s="52"/>
    </row>
    <row r="75" spans="1:12" s="5" customFormat="1" ht="19.5" customHeight="1">
      <c r="A75" s="3"/>
      <c r="B75" s="46"/>
      <c r="C75" s="128"/>
      <c r="D75" s="128"/>
      <c r="E75" s="128"/>
      <c r="F75" s="128"/>
      <c r="G75" s="128"/>
      <c r="H75" s="128"/>
      <c r="I75" s="128"/>
      <c r="J75" s="129"/>
      <c r="K75" s="1"/>
      <c r="L75" s="4"/>
    </row>
    <row r="76" spans="2:10" s="5" customFormat="1" ht="12.75">
      <c r="B76" s="50"/>
      <c r="C76" s="51"/>
      <c r="D76" s="51"/>
      <c r="E76" s="51"/>
      <c r="F76" s="51"/>
      <c r="G76" s="51"/>
      <c r="H76" s="51"/>
      <c r="I76" s="51"/>
      <c r="J76" s="52"/>
    </row>
    <row r="77" spans="1:12" s="5" customFormat="1" ht="19.5" customHeight="1">
      <c r="A77" s="3"/>
      <c r="B77" s="53"/>
      <c r="C77" s="54"/>
      <c r="D77" s="54"/>
      <c r="E77" s="54"/>
      <c r="F77" s="54"/>
      <c r="G77" s="54"/>
      <c r="H77" s="55"/>
      <c r="I77" s="55"/>
      <c r="J77" s="56"/>
      <c r="K77" s="1"/>
      <c r="L77" s="4"/>
    </row>
  </sheetData>
  <sheetProtection password="E451" sheet="1" objects="1" scenarios="1"/>
  <protectedRanges>
    <protectedRange sqref="F8:F9" name="Intervalo2"/>
    <protectedRange password="C472" sqref="B7:B9 I34:I52 I56:I68 I12:I30" name="Edi??o do candidato"/>
  </protectedRanges>
  <mergeCells count="71">
    <mergeCell ref="C75:J75"/>
    <mergeCell ref="B71:H71"/>
    <mergeCell ref="B70:J70"/>
    <mergeCell ref="C69:G69"/>
    <mergeCell ref="B7:J7"/>
    <mergeCell ref="C67:G67"/>
    <mergeCell ref="C68:G68"/>
    <mergeCell ref="C56:G56"/>
    <mergeCell ref="C45:G45"/>
    <mergeCell ref="C46:G46"/>
    <mergeCell ref="C47:G47"/>
    <mergeCell ref="C48:G48"/>
    <mergeCell ref="C49:G49"/>
    <mergeCell ref="C50:G50"/>
    <mergeCell ref="C39:G39"/>
    <mergeCell ref="C40:G40"/>
    <mergeCell ref="C51:G51"/>
    <mergeCell ref="C52:G52"/>
    <mergeCell ref="C53:G53"/>
    <mergeCell ref="B54:J54"/>
    <mergeCell ref="B55:G55"/>
    <mergeCell ref="C63:G63"/>
    <mergeCell ref="C64:G64"/>
    <mergeCell ref="C65:G65"/>
    <mergeCell ref="C66:G66"/>
    <mergeCell ref="C57:G57"/>
    <mergeCell ref="C58:G58"/>
    <mergeCell ref="C59:G59"/>
    <mergeCell ref="C60:G60"/>
    <mergeCell ref="C61:G61"/>
    <mergeCell ref="C62:G62"/>
    <mergeCell ref="C41:G41"/>
    <mergeCell ref="C42:G42"/>
    <mergeCell ref="C43:G43"/>
    <mergeCell ref="C44:G44"/>
    <mergeCell ref="B33:G33"/>
    <mergeCell ref="C34:G34"/>
    <mergeCell ref="C35:G35"/>
    <mergeCell ref="C36:G36"/>
    <mergeCell ref="C37:G37"/>
    <mergeCell ref="C38:G38"/>
    <mergeCell ref="B32:J32"/>
    <mergeCell ref="C22:G22"/>
    <mergeCell ref="C23:G23"/>
    <mergeCell ref="C24:G24"/>
    <mergeCell ref="C25:G25"/>
    <mergeCell ref="H25:J25"/>
    <mergeCell ref="C26:G26"/>
    <mergeCell ref="C27:G27"/>
    <mergeCell ref="C28:G28"/>
    <mergeCell ref="C29:G29"/>
    <mergeCell ref="C30:G30"/>
    <mergeCell ref="C31:G31"/>
    <mergeCell ref="C21:G21"/>
    <mergeCell ref="C13:G13"/>
    <mergeCell ref="C14:G14"/>
    <mergeCell ref="C15:G15"/>
    <mergeCell ref="C16:G16"/>
    <mergeCell ref="C17:G17"/>
    <mergeCell ref="C18:G18"/>
    <mergeCell ref="C19:G19"/>
    <mergeCell ref="C20:G20"/>
    <mergeCell ref="C12:G12"/>
    <mergeCell ref="B1:J1"/>
    <mergeCell ref="B5:J5"/>
    <mergeCell ref="B6:J6"/>
    <mergeCell ref="B8:B9"/>
    <mergeCell ref="C8:C9"/>
    <mergeCell ref="C10:G10"/>
    <mergeCell ref="B11:G11"/>
    <mergeCell ref="H11:I11"/>
  </mergeCells>
  <printOptions/>
  <pageMargins left="0.31496062992125984" right="0.31496062992125984" top="0.1968503937007874" bottom="0.3937007874015748" header="0.7086614173228347" footer="0.31496062992125984"/>
  <pageSetup horizontalDpi="600" verticalDpi="600" orientation="portrait" paperSize="9" scale="90" r:id="rId1"/>
  <rowBreaks count="1" manualBreakCount="1">
    <brk id="32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Cliente</cp:lastModifiedBy>
  <cp:lastPrinted>2015-10-06T14:58:53Z</cp:lastPrinted>
  <dcterms:created xsi:type="dcterms:W3CDTF">2012-10-16T14:04:22Z</dcterms:created>
  <dcterms:modified xsi:type="dcterms:W3CDTF">2016-10-21T20:23:44Z</dcterms:modified>
  <cp:category/>
  <cp:version/>
  <cp:contentType/>
  <cp:contentStatus/>
</cp:coreProperties>
</file>