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<sst xmlns="http://schemas.openxmlformats.org/spreadsheetml/2006/main" count="31" uniqueCount="24">
  <si>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</si>
  <si>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</si>
  <si>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</si>
  <si>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</si>
  <si>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</si>
  <si>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</si>
  <si>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</si>
  <si>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</si>
  <si>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</si>
  <si>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</si>
  <si>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</si>
  <si>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</si>
  <si>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</si>
  <si>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</si>
  <si>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</si>
  <si>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</si>
  <si>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</si>
  <si>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</si>
  <si>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</si>
  <si>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</si>
  <si>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(1) Dados brutos conforme download do site da estação (www.pessl.metos.at)</t>
  </si>
  <si>
    <t>(2) O NEAS não se responsabiliza pela qualidade dos dados</t>
  </si>
  <si>
    <t>(3) O uso dos dados e os produtos deles derivados são de inteira responsabildade do usuário</t>
  </si>
  <si>
    <t>Março de 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</si>
</sst>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22" fontId="4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showGridLines="0" tabSelected="1" zoomScalePageLayoutView="0" workbookViewId="0" topLeftCell="A1">
      <selection activeCell="Q12" sqref="Q12"/>
    </sheetView>
  </sheetViews>
  <sheetFormatPr defaultColWidth="9.140625" defaultRowHeight="15"/>
  <cols>
    <col min="1" max="1" width="18.7109375" style="7" customWidth="1"/>
    <col min="2" max="4" width="12.7109375" style="7" customWidth="1"/>
    <col min="5" max="5" width="11.00390625" style="7" customWidth="1"/>
    <col min="6" max="8" width="6.7109375" style="7" customWidth="1"/>
    <col min="9" max="11" width="12.7109375" style="7" customWidth="1"/>
  </cols>
  <sheetData>
    <row r="1" spans="1:11" ht="21">
      <c r="A1" s="9" t="s">
        <v>19</v>
      </c>
      <c r="B1" s="10"/>
      <c r="C1" s="11"/>
      <c r="D1" s="11"/>
      <c r="E1" s="11"/>
      <c r="F1" s="11"/>
      <c r="G1" s="12" t="s">
        <v>23</v>
      </c>
      <c r="H1" s="11"/>
      <c r="I1" s="11"/>
      <c r="J1" s="11"/>
      <c r="K1" s="11"/>
    </row>
    <row r="2" spans="1:11" ht="21">
      <c r="A2" s="9" t="s">
        <v>14</v>
      </c>
      <c r="B2" s="10"/>
      <c r="C2" s="11"/>
      <c r="D2" s="11"/>
      <c r="E2" s="11"/>
      <c r="F2" s="11"/>
      <c r="G2" s="12" t="s">
        <v>17</v>
      </c>
      <c r="H2" s="11"/>
      <c r="I2" s="11"/>
      <c r="J2" s="11"/>
      <c r="K2" s="11"/>
    </row>
    <row r="3" spans="1:14" ht="15" customHeight="1">
      <c r="A3" s="22" t="s">
        <v>8</v>
      </c>
      <c r="B3" s="4" t="s">
        <v>9</v>
      </c>
      <c r="C3" s="1" t="s">
        <v>10</v>
      </c>
      <c r="D3" s="18" t="s">
        <v>11</v>
      </c>
      <c r="E3" s="19"/>
      <c r="F3" s="18" t="s">
        <v>13</v>
      </c>
      <c r="G3" s="24"/>
      <c r="H3" s="19"/>
      <c r="I3" s="1" t="s">
        <v>16</v>
      </c>
      <c r="J3" s="18" t="s">
        <v>15</v>
      </c>
      <c r="K3" s="19"/>
      <c r="M3" s="14" t="s">
        <v>18</v>
      </c>
      <c r="N3" s="13"/>
    </row>
    <row r="4" spans="1:13" ht="15">
      <c r="A4" s="23"/>
      <c r="B4" s="2" t="s">
        <v>0</v>
      </c>
      <c r="C4" s="2" t="s">
        <v>1</v>
      </c>
      <c r="D4" s="20" t="s">
        <v>12</v>
      </c>
      <c r="E4" s="21"/>
      <c r="F4" s="20" t="s">
        <v>2</v>
      </c>
      <c r="G4" s="25"/>
      <c r="H4" s="21"/>
      <c r="I4" s="2" t="s">
        <v>3</v>
      </c>
      <c r="J4" s="20" t="s">
        <v>2</v>
      </c>
      <c r="K4" s="21"/>
      <c r="M4" s="15" t="s">
        <v>20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t="s">
        <v>21</v>
      </c>
    </row>
    <row r="6" spans="1:13" ht="15">
      <c r="A6" s="16">
        <v>40603</v>
      </c>
      <c r="B6" s="17">
        <f>5000000/100000</f>
        <v>50</v>
      </c>
      <c r="C6" s="17">
        <f aca="true" t="shared" si="0" ref="C6:C36">0/100000</f>
        <v>0</v>
      </c>
      <c r="D6" s="17">
        <f>82000/100000</f>
        <v>0.82</v>
      </c>
      <c r="E6" s="17">
        <f>290000/100000</f>
        <v>2.9</v>
      </c>
      <c r="F6" s="17">
        <f>2639000/100000</f>
        <v>26.39</v>
      </c>
      <c r="G6" s="17">
        <f>2199000/100000</f>
        <v>21.99</v>
      </c>
      <c r="H6" s="17">
        <f>3387000/100000</f>
        <v>33.87</v>
      </c>
      <c r="I6" s="17">
        <f>7200000/100000</f>
        <v>72</v>
      </c>
      <c r="J6" s="17">
        <f>1992000/100000</f>
        <v>19.92</v>
      </c>
      <c r="K6" s="17">
        <f>1690000/100000</f>
        <v>16.9</v>
      </c>
      <c r="M6" t="s">
        <v>22</v>
      </c>
    </row>
    <row r="7" spans="1:11" ht="15">
      <c r="A7" s="16">
        <v>40604</v>
      </c>
      <c r="B7" s="17">
        <f>6100000/100000</f>
        <v>61</v>
      </c>
      <c r="C7" s="17">
        <f t="shared" si="0"/>
        <v>0</v>
      </c>
      <c r="D7" s="17">
        <f>109000/100000</f>
        <v>1.09</v>
      </c>
      <c r="E7" s="17">
        <f>420000/100000</f>
        <v>4.2</v>
      </c>
      <c r="F7" s="17">
        <f>2675000/100000</f>
        <v>26.75</v>
      </c>
      <c r="G7" s="17">
        <f>2205000/100000</f>
        <v>22.05</v>
      </c>
      <c r="H7" s="17">
        <f>3464000/100000</f>
        <v>34.64</v>
      </c>
      <c r="I7" s="17">
        <f>7300000/100000</f>
        <v>73</v>
      </c>
      <c r="J7" s="17">
        <f>2067000/100000</f>
        <v>20.67</v>
      </c>
      <c r="K7" s="17">
        <f>1720000/100000</f>
        <v>17.2</v>
      </c>
    </row>
    <row r="8" spans="1:11" ht="15">
      <c r="A8" s="16">
        <v>40605</v>
      </c>
      <c r="B8" s="17">
        <f>6200000/100000</f>
        <v>62</v>
      </c>
      <c r="C8" s="17">
        <f t="shared" si="0"/>
        <v>0</v>
      </c>
      <c r="D8" s="17">
        <f>108000/100000</f>
        <v>1.08</v>
      </c>
      <c r="E8" s="17">
        <f>350000/100000</f>
        <v>3.5</v>
      </c>
      <c r="F8" s="17">
        <f>2694000/100000</f>
        <v>26.94</v>
      </c>
      <c r="G8" s="17">
        <f>2199000/100000</f>
        <v>21.99</v>
      </c>
      <c r="H8" s="17">
        <f>3394000/100000</f>
        <v>33.94</v>
      </c>
      <c r="I8" s="17">
        <f>7600000/100000</f>
        <v>76</v>
      </c>
      <c r="J8" s="17">
        <f>2143000/100000</f>
        <v>21.43</v>
      </c>
      <c r="K8" s="17">
        <f>1880000/100000</f>
        <v>18.8</v>
      </c>
    </row>
    <row r="9" spans="1:11" ht="15">
      <c r="A9" s="16">
        <v>40606</v>
      </c>
      <c r="B9" s="17">
        <f>4000000/100000</f>
        <v>40</v>
      </c>
      <c r="C9" s="17">
        <f t="shared" si="0"/>
        <v>0</v>
      </c>
      <c r="D9" s="17">
        <f>109000/100000</f>
        <v>1.09</v>
      </c>
      <c r="E9" s="17">
        <f>410000/100000</f>
        <v>4.1</v>
      </c>
      <c r="F9" s="17">
        <f>2675000/100000</f>
        <v>26.75</v>
      </c>
      <c r="G9" s="17">
        <f>2253000/100000</f>
        <v>22.53</v>
      </c>
      <c r="H9" s="17">
        <f>3267000/100000</f>
        <v>32.67</v>
      </c>
      <c r="I9" s="17">
        <f>7800000/100000</f>
        <v>78</v>
      </c>
      <c r="J9" s="17">
        <f>2186000/100000</f>
        <v>21.86</v>
      </c>
      <c r="K9" s="17">
        <f>1870000/100000</f>
        <v>18.7</v>
      </c>
    </row>
    <row r="10" spans="1:11" ht="15">
      <c r="A10" s="16">
        <v>40607</v>
      </c>
      <c r="B10" s="17">
        <f>6500000/100000</f>
        <v>65</v>
      </c>
      <c r="C10" s="17">
        <f t="shared" si="0"/>
        <v>0</v>
      </c>
      <c r="D10" s="17">
        <f>125000/100000</f>
        <v>1.25</v>
      </c>
      <c r="E10" s="17">
        <f>380000/100000</f>
        <v>3.8</v>
      </c>
      <c r="F10" s="17">
        <f>2695000/100000</f>
        <v>26.95</v>
      </c>
      <c r="G10" s="17">
        <f>2246000/100000</f>
        <v>22.46</v>
      </c>
      <c r="H10" s="17">
        <f>3341000/100000</f>
        <v>33.41</v>
      </c>
      <c r="I10" s="17">
        <f>7300000/100000</f>
        <v>73</v>
      </c>
      <c r="J10" s="17">
        <f>2082000/100000</f>
        <v>20.82</v>
      </c>
      <c r="K10" s="17">
        <f>1580000/100000</f>
        <v>15.8</v>
      </c>
    </row>
    <row r="11" spans="1:11" ht="15">
      <c r="A11" s="16">
        <v>40608</v>
      </c>
      <c r="B11" s="17">
        <f>5900000/100000</f>
        <v>59</v>
      </c>
      <c r="C11" s="17">
        <f t="shared" si="0"/>
        <v>0</v>
      </c>
      <c r="D11" s="17">
        <f>105000/100000</f>
        <v>1.05</v>
      </c>
      <c r="E11" s="17">
        <f>350000/100000</f>
        <v>3.5</v>
      </c>
      <c r="F11" s="17">
        <f>2661000/100000</f>
        <v>26.61</v>
      </c>
      <c r="G11" s="17">
        <f>2244000/100000</f>
        <v>22.44</v>
      </c>
      <c r="H11" s="17">
        <f>3377000/100000</f>
        <v>33.77</v>
      </c>
      <c r="I11" s="17">
        <f>7700000/100000</f>
        <v>77</v>
      </c>
      <c r="J11" s="17">
        <f>2143000/100000</f>
        <v>21.43</v>
      </c>
      <c r="K11" s="17">
        <f>1850000/100000</f>
        <v>18.5</v>
      </c>
    </row>
    <row r="12" spans="1:11" ht="15">
      <c r="A12" s="16">
        <v>40609</v>
      </c>
      <c r="B12" s="17">
        <f>5100000/100000</f>
        <v>51</v>
      </c>
      <c r="C12" s="17">
        <f t="shared" si="0"/>
        <v>0</v>
      </c>
      <c r="D12" s="17">
        <f>118000/100000</f>
        <v>1.18</v>
      </c>
      <c r="E12" s="17">
        <f>430000/100000</f>
        <v>4.3</v>
      </c>
      <c r="F12" s="17">
        <f>2724000/100000</f>
        <v>27.24</v>
      </c>
      <c r="G12" s="17">
        <f>2241000/100000</f>
        <v>22.41</v>
      </c>
      <c r="H12" s="17">
        <f>3505000/100000</f>
        <v>35.05</v>
      </c>
      <c r="I12" s="17">
        <f>7400000/100000</f>
        <v>74</v>
      </c>
      <c r="J12" s="17">
        <f>2139000/100000</f>
        <v>21.39</v>
      </c>
      <c r="K12" s="17">
        <f>1740000/100000</f>
        <v>17.4</v>
      </c>
    </row>
    <row r="13" spans="1:11" ht="15">
      <c r="A13" s="16">
        <v>40610</v>
      </c>
      <c r="B13" s="17">
        <f>5300000/100000</f>
        <v>53</v>
      </c>
      <c r="C13" s="17">
        <f t="shared" si="0"/>
        <v>0</v>
      </c>
      <c r="D13" s="17">
        <f>123000/100000</f>
        <v>1.23</v>
      </c>
      <c r="E13" s="17">
        <f>430000/100000</f>
        <v>4.3</v>
      </c>
      <c r="F13" s="17">
        <f>2697000/100000</f>
        <v>26.97</v>
      </c>
      <c r="G13" s="17">
        <f>2186000/100000</f>
        <v>21.86</v>
      </c>
      <c r="H13" s="17">
        <f>3496000/100000</f>
        <v>34.96</v>
      </c>
      <c r="I13" s="17">
        <f>7700000/100000</f>
        <v>77</v>
      </c>
      <c r="J13" s="17">
        <f>2190000/100000</f>
        <v>21.9</v>
      </c>
      <c r="K13" s="17">
        <f>1910000/100000</f>
        <v>19.1</v>
      </c>
    </row>
    <row r="14" spans="1:11" ht="15">
      <c r="A14" s="16">
        <v>40611</v>
      </c>
      <c r="B14" s="17">
        <f>5900000/100000</f>
        <v>59</v>
      </c>
      <c r="C14" s="17">
        <f t="shared" si="0"/>
        <v>0</v>
      </c>
      <c r="D14" s="17">
        <f>111000/100000</f>
        <v>1.11</v>
      </c>
      <c r="E14" s="17">
        <f>410000/100000</f>
        <v>4.1</v>
      </c>
      <c r="F14" s="17">
        <f>2807000/100000</f>
        <v>28.07</v>
      </c>
      <c r="G14" s="17">
        <f>2362000/100000</f>
        <v>23.62</v>
      </c>
      <c r="H14" s="17">
        <f>3523000/100000</f>
        <v>35.23</v>
      </c>
      <c r="I14" s="17">
        <f>7200000/100000</f>
        <v>72</v>
      </c>
      <c r="J14" s="17">
        <f>2182000/100000</f>
        <v>21.82</v>
      </c>
      <c r="K14" s="17">
        <f>1890000/100000</f>
        <v>18.9</v>
      </c>
    </row>
    <row r="15" spans="1:11" ht="15">
      <c r="A15" s="16">
        <v>40612</v>
      </c>
      <c r="B15" s="17">
        <f>5200000/100000</f>
        <v>52</v>
      </c>
      <c r="C15" s="17">
        <f t="shared" si="0"/>
        <v>0</v>
      </c>
      <c r="D15" s="17">
        <f>150000/100000</f>
        <v>1.5</v>
      </c>
      <c r="E15" s="17">
        <f>400000/100000</f>
        <v>4</v>
      </c>
      <c r="F15" s="17">
        <f>2736000/100000</f>
        <v>27.36</v>
      </c>
      <c r="G15" s="17">
        <f>2395000/100000</f>
        <v>23.95</v>
      </c>
      <c r="H15" s="17">
        <f>3398000/100000</f>
        <v>33.98</v>
      </c>
      <c r="I15" s="17">
        <f>7400000/100000</f>
        <v>74</v>
      </c>
      <c r="J15" s="17">
        <f>2164000/100000</f>
        <v>21.64</v>
      </c>
      <c r="K15" s="17">
        <f>1780000/100000</f>
        <v>17.8</v>
      </c>
    </row>
    <row r="16" spans="1:11" ht="15">
      <c r="A16" s="16">
        <v>40613</v>
      </c>
      <c r="B16" s="17">
        <f>3200000/100000</f>
        <v>32</v>
      </c>
      <c r="C16" s="17">
        <f t="shared" si="0"/>
        <v>0</v>
      </c>
      <c r="D16" s="17">
        <f>104000/100000</f>
        <v>1.04</v>
      </c>
      <c r="E16" s="17">
        <f>410000/100000</f>
        <v>4.1</v>
      </c>
      <c r="F16" s="17">
        <f>2712000/100000</f>
        <v>27.12</v>
      </c>
      <c r="G16" s="17">
        <f>2387000/100000</f>
        <v>23.87</v>
      </c>
      <c r="H16" s="17">
        <f>3232000/100000</f>
        <v>32.32</v>
      </c>
      <c r="I16" s="17">
        <f>7800000/100000</f>
        <v>78</v>
      </c>
      <c r="J16" s="17">
        <f>2244000/100000</f>
        <v>22.44</v>
      </c>
      <c r="K16" s="17">
        <f>2030000/100000</f>
        <v>20.3</v>
      </c>
    </row>
    <row r="17" spans="1:11" ht="15">
      <c r="A17" s="16">
        <v>40614</v>
      </c>
      <c r="B17" s="17">
        <f>5900000/100000</f>
        <v>59</v>
      </c>
      <c r="C17" s="17">
        <f t="shared" si="0"/>
        <v>0</v>
      </c>
      <c r="D17" s="17">
        <f>126000/100000</f>
        <v>1.26</v>
      </c>
      <c r="E17" s="17">
        <f>410000/100000</f>
        <v>4.1</v>
      </c>
      <c r="F17" s="17">
        <f>2763000/100000</f>
        <v>27.63</v>
      </c>
      <c r="G17" s="17">
        <f>2303000/100000</f>
        <v>23.03</v>
      </c>
      <c r="H17" s="17">
        <f>3471000/100000</f>
        <v>34.71</v>
      </c>
      <c r="I17" s="17">
        <f>7100000/100000</f>
        <v>71</v>
      </c>
      <c r="J17" s="17">
        <f>2098000/100000</f>
        <v>20.98</v>
      </c>
      <c r="K17" s="17">
        <f>1770000/100000</f>
        <v>17.7</v>
      </c>
    </row>
    <row r="18" spans="1:11" ht="15">
      <c r="A18" s="16">
        <v>40615</v>
      </c>
      <c r="B18" s="17">
        <f>4100000/100000</f>
        <v>41</v>
      </c>
      <c r="C18" s="17">
        <f t="shared" si="0"/>
        <v>0</v>
      </c>
      <c r="D18" s="17">
        <f>97000/100000</f>
        <v>0.97</v>
      </c>
      <c r="E18" s="17">
        <f>590000/100000</f>
        <v>5.9</v>
      </c>
      <c r="F18" s="17">
        <f>2539000/100000</f>
        <v>25.39</v>
      </c>
      <c r="G18" s="17">
        <f>2200000/100000</f>
        <v>22</v>
      </c>
      <c r="H18" s="17">
        <f>3379000/100000</f>
        <v>33.79</v>
      </c>
      <c r="I18" s="17">
        <f>8400000/100000</f>
        <v>84</v>
      </c>
      <c r="J18" s="17">
        <f>2178000/100000</f>
        <v>21.78</v>
      </c>
      <c r="K18" s="17">
        <f>1990000/100000</f>
        <v>19.9</v>
      </c>
    </row>
    <row r="19" spans="1:11" ht="15">
      <c r="A19" s="16">
        <v>40616</v>
      </c>
      <c r="B19" s="17">
        <f>5000000/100000</f>
        <v>50</v>
      </c>
      <c r="C19" s="17">
        <f t="shared" si="0"/>
        <v>0</v>
      </c>
      <c r="D19" s="17">
        <f>143000/100000</f>
        <v>1.43</v>
      </c>
      <c r="E19" s="17">
        <f>400000/100000</f>
        <v>4</v>
      </c>
      <c r="F19" s="17">
        <f>2758000/100000</f>
        <v>27.58</v>
      </c>
      <c r="G19" s="17">
        <f>2270000/100000</f>
        <v>22.7</v>
      </c>
      <c r="H19" s="17">
        <f>3407000/100000</f>
        <v>34.07</v>
      </c>
      <c r="I19" s="17">
        <f>7400000/100000</f>
        <v>74</v>
      </c>
      <c r="J19" s="17">
        <f>2169000/100000</f>
        <v>21.69</v>
      </c>
      <c r="K19" s="17">
        <f>1980000/100000</f>
        <v>19.8</v>
      </c>
    </row>
    <row r="20" spans="1:11" ht="15">
      <c r="A20" s="16">
        <v>40617</v>
      </c>
      <c r="B20" s="17">
        <f>5900000/100000</f>
        <v>59</v>
      </c>
      <c r="C20" s="17">
        <f t="shared" si="0"/>
        <v>0</v>
      </c>
      <c r="D20" s="17">
        <f>114000/100000</f>
        <v>1.14</v>
      </c>
      <c r="E20" s="17">
        <f>330000/100000</f>
        <v>3.3</v>
      </c>
      <c r="F20" s="17">
        <f>2845000/100000</f>
        <v>28.45</v>
      </c>
      <c r="G20" s="17">
        <f>2392000/100000</f>
        <v>23.92</v>
      </c>
      <c r="H20" s="17">
        <f>3692000/100000</f>
        <v>36.92</v>
      </c>
      <c r="I20" s="17">
        <f>7000000/100000</f>
        <v>70</v>
      </c>
      <c r="J20" s="17">
        <f>2178000/100000</f>
        <v>21.78</v>
      </c>
      <c r="K20" s="17">
        <f>1860000/100000</f>
        <v>18.6</v>
      </c>
    </row>
    <row r="21" spans="1:11" ht="15">
      <c r="A21" s="16">
        <v>40618</v>
      </c>
      <c r="B21" s="17">
        <f>5500000/100000</f>
        <v>55</v>
      </c>
      <c r="C21" s="17">
        <f t="shared" si="0"/>
        <v>0</v>
      </c>
      <c r="D21" s="17">
        <f>107000/100000</f>
        <v>1.07</v>
      </c>
      <c r="E21" s="17">
        <f>370000/100000</f>
        <v>3.7</v>
      </c>
      <c r="F21" s="17">
        <f>2893000/100000</f>
        <v>28.93</v>
      </c>
      <c r="G21" s="17">
        <f>2352000/100000</f>
        <v>23.52</v>
      </c>
      <c r="H21" s="17">
        <f>3707000/100000</f>
        <v>37.07</v>
      </c>
      <c r="I21" s="17">
        <f>6600000/100000</f>
        <v>66</v>
      </c>
      <c r="J21" s="17">
        <f>2106000/100000</f>
        <v>21.06</v>
      </c>
      <c r="K21" s="17">
        <f>1600000/100000</f>
        <v>16</v>
      </c>
    </row>
    <row r="22" spans="1:11" ht="15">
      <c r="A22" s="16">
        <v>40619</v>
      </c>
      <c r="B22" s="17">
        <f>6100000/100000</f>
        <v>61</v>
      </c>
      <c r="C22" s="17">
        <f t="shared" si="0"/>
        <v>0</v>
      </c>
      <c r="D22" s="17">
        <f>123000/100000</f>
        <v>1.23</v>
      </c>
      <c r="E22" s="17">
        <f>370000/100000</f>
        <v>3.7</v>
      </c>
      <c r="F22" s="17">
        <f>2727000/100000</f>
        <v>27.27</v>
      </c>
      <c r="G22" s="17">
        <f>2192000/100000</f>
        <v>21.92</v>
      </c>
      <c r="H22" s="17">
        <f>3517000/100000</f>
        <v>35.17</v>
      </c>
      <c r="I22" s="17">
        <f>7300000/100000</f>
        <v>73</v>
      </c>
      <c r="J22" s="17">
        <f>2121000/100000</f>
        <v>21.21</v>
      </c>
      <c r="K22" s="17">
        <f>1900000/100000</f>
        <v>19</v>
      </c>
    </row>
    <row r="23" spans="1:11" ht="15">
      <c r="A23" s="16">
        <v>40620</v>
      </c>
      <c r="B23" s="17">
        <f>2500000/100000</f>
        <v>25</v>
      </c>
      <c r="C23" s="17">
        <f t="shared" si="0"/>
        <v>0</v>
      </c>
      <c r="D23" s="17">
        <f>202000/100000</f>
        <v>2.02</v>
      </c>
      <c r="E23" s="17">
        <f>460000/100000</f>
        <v>4.6</v>
      </c>
      <c r="F23" s="17">
        <f>2529000/100000</f>
        <v>25.29</v>
      </c>
      <c r="G23" s="17">
        <f>2324000/100000</f>
        <v>23.24</v>
      </c>
      <c r="H23" s="17">
        <f>2888000/100000</f>
        <v>28.88</v>
      </c>
      <c r="I23" s="17">
        <f>8400000/100000</f>
        <v>84</v>
      </c>
      <c r="J23" s="17">
        <f>2210000/100000</f>
        <v>22.1</v>
      </c>
      <c r="K23" s="17">
        <f>2060000/100000</f>
        <v>20.6</v>
      </c>
    </row>
    <row r="24" spans="1:11" ht="15">
      <c r="A24" s="16">
        <v>40621</v>
      </c>
      <c r="B24" s="17">
        <f>4500000/100000</f>
        <v>45</v>
      </c>
      <c r="C24" s="17">
        <f t="shared" si="0"/>
        <v>0</v>
      </c>
      <c r="D24" s="17">
        <f>142000/100000</f>
        <v>1.42</v>
      </c>
      <c r="E24" s="17">
        <f>350000/100000</f>
        <v>3.5</v>
      </c>
      <c r="F24" s="17">
        <f>2563000/100000</f>
        <v>25.63</v>
      </c>
      <c r="G24" s="17">
        <f>2235000/100000</f>
        <v>22.35</v>
      </c>
      <c r="H24" s="17">
        <f>3233000/100000</f>
        <v>32.33</v>
      </c>
      <c r="I24" s="17">
        <f>8300000/100000</f>
        <v>83</v>
      </c>
      <c r="J24" s="17">
        <f>2215000/100000</f>
        <v>22.15</v>
      </c>
      <c r="K24" s="17">
        <f>1990000/100000</f>
        <v>19.9</v>
      </c>
    </row>
    <row r="25" spans="1:11" ht="15">
      <c r="A25" s="16">
        <v>40622</v>
      </c>
      <c r="B25" s="17">
        <f>5600000/100000</f>
        <v>56</v>
      </c>
      <c r="C25" s="17">
        <f t="shared" si="0"/>
        <v>0</v>
      </c>
      <c r="D25" s="17">
        <f>225000/100000</f>
        <v>2.25</v>
      </c>
      <c r="E25" s="17">
        <f>500000/100000</f>
        <v>5</v>
      </c>
      <c r="F25" s="17">
        <f>2641000/100000</f>
        <v>26.41</v>
      </c>
      <c r="G25" s="17">
        <f>2146000/100000</f>
        <v>21.46</v>
      </c>
      <c r="H25" s="17">
        <f>3219000/100000</f>
        <v>32.19</v>
      </c>
      <c r="I25" s="17">
        <f>8000000/100000</f>
        <v>80</v>
      </c>
      <c r="J25" s="17">
        <f>2209000/100000</f>
        <v>22.09</v>
      </c>
      <c r="K25" s="17">
        <f>1840000/100000</f>
        <v>18.4</v>
      </c>
    </row>
    <row r="26" spans="1:11" ht="15">
      <c r="A26" s="16">
        <v>40623</v>
      </c>
      <c r="B26" s="17">
        <f>2300000/100000</f>
        <v>23</v>
      </c>
      <c r="C26" s="17">
        <f t="shared" si="0"/>
        <v>0</v>
      </c>
      <c r="D26" s="17">
        <f>290000/100000</f>
        <v>2.9</v>
      </c>
      <c r="E26" s="17">
        <f>540000/100000</f>
        <v>5.4</v>
      </c>
      <c r="F26" s="17">
        <f>2535000/100000</f>
        <v>25.35</v>
      </c>
      <c r="G26" s="17">
        <f>2305000/100000</f>
        <v>23.05</v>
      </c>
      <c r="H26" s="17">
        <f>3026000/100000</f>
        <v>30.26</v>
      </c>
      <c r="I26" s="17">
        <f>8100000/100000</f>
        <v>81</v>
      </c>
      <c r="J26" s="17">
        <f>2148000/100000</f>
        <v>21.48</v>
      </c>
      <c r="K26" s="17">
        <f>2050000/100000</f>
        <v>20.5</v>
      </c>
    </row>
    <row r="27" spans="1:11" ht="15">
      <c r="A27" s="16">
        <v>40624</v>
      </c>
      <c r="B27" s="17">
        <f>5300000/100000</f>
        <v>53</v>
      </c>
      <c r="C27" s="17">
        <f t="shared" si="0"/>
        <v>0</v>
      </c>
      <c r="D27" s="17">
        <f>205000/100000</f>
        <v>2.05</v>
      </c>
      <c r="E27" s="17">
        <f>480000/100000</f>
        <v>4.8</v>
      </c>
      <c r="F27" s="17">
        <f>2580000/100000</f>
        <v>25.8</v>
      </c>
      <c r="G27" s="17">
        <f>2200000/100000</f>
        <v>22</v>
      </c>
      <c r="H27" s="17">
        <f>3217000/100000</f>
        <v>32.17</v>
      </c>
      <c r="I27" s="17">
        <f>8300000/100000</f>
        <v>83</v>
      </c>
      <c r="J27" s="17">
        <f>2221000/100000</f>
        <v>22.21</v>
      </c>
      <c r="K27" s="17">
        <f>2070000/100000</f>
        <v>20.7</v>
      </c>
    </row>
    <row r="28" spans="1:11" ht="15">
      <c r="A28" s="16">
        <v>40625</v>
      </c>
      <c r="B28" s="17">
        <f>2800000/100000</f>
        <v>28</v>
      </c>
      <c r="C28" s="17">
        <f t="shared" si="0"/>
        <v>0</v>
      </c>
      <c r="D28" s="17">
        <f>124000/100000</f>
        <v>1.24</v>
      </c>
      <c r="E28" s="17">
        <f>310000/100000</f>
        <v>3.1</v>
      </c>
      <c r="F28" s="17">
        <f>2334000/100000</f>
        <v>23.34</v>
      </c>
      <c r="G28" s="17">
        <f>2219000/100000</f>
        <v>22.19</v>
      </c>
      <c r="H28" s="17">
        <f>2741000/100000</f>
        <v>27.41</v>
      </c>
      <c r="I28" s="17">
        <f>9900000/100000</f>
        <v>99</v>
      </c>
      <c r="J28" s="17">
        <f>2301000/100000</f>
        <v>23.01</v>
      </c>
      <c r="K28" s="17">
        <f>2210000/100000</f>
        <v>22.1</v>
      </c>
    </row>
    <row r="29" spans="1:11" ht="15">
      <c r="A29" s="16">
        <v>40626</v>
      </c>
      <c r="B29" s="17">
        <f>6200000/100000</f>
        <v>62</v>
      </c>
      <c r="C29" s="17">
        <f t="shared" si="0"/>
        <v>0</v>
      </c>
      <c r="D29" s="17">
        <f>205000/100000</f>
        <v>2.05</v>
      </c>
      <c r="E29" s="17">
        <f>500000/100000</f>
        <v>5</v>
      </c>
      <c r="F29" s="17">
        <f>2542000/100000</f>
        <v>25.42</v>
      </c>
      <c r="G29" s="17">
        <f>2207000/100000</f>
        <v>22.07</v>
      </c>
      <c r="H29" s="17">
        <f>3132000/100000</f>
        <v>31.32</v>
      </c>
      <c r="I29" s="17">
        <f>8700000/100000</f>
        <v>87</v>
      </c>
      <c r="J29" s="17">
        <f>2271000/100000</f>
        <v>22.71</v>
      </c>
      <c r="K29" s="17">
        <f>2160000/100000</f>
        <v>21.6</v>
      </c>
    </row>
    <row r="30" spans="1:11" ht="15">
      <c r="A30" s="16">
        <v>40627</v>
      </c>
      <c r="B30" s="17">
        <f>4100000/100000</f>
        <v>41</v>
      </c>
      <c r="C30" s="17">
        <f t="shared" si="0"/>
        <v>0</v>
      </c>
      <c r="D30" s="17">
        <f>62000/100000</f>
        <v>0.62</v>
      </c>
      <c r="E30" s="17">
        <f>380000/100000</f>
        <v>3.8</v>
      </c>
      <c r="F30" s="17">
        <f>2531000/100000</f>
        <v>25.31</v>
      </c>
      <c r="G30" s="17">
        <f>2301000/100000</f>
        <v>23.01</v>
      </c>
      <c r="H30" s="17">
        <f>3122000/100000</f>
        <v>31.22</v>
      </c>
      <c r="I30" s="17">
        <f>8900000/100000</f>
        <v>89</v>
      </c>
      <c r="J30" s="17">
        <f>2301000/100000</f>
        <v>23.01</v>
      </c>
      <c r="K30" s="17">
        <f>2090000/100000</f>
        <v>20.9</v>
      </c>
    </row>
    <row r="31" spans="1:11" ht="15">
      <c r="A31" s="16">
        <v>40628</v>
      </c>
      <c r="B31" s="17">
        <f>3900000/100000</f>
        <v>39</v>
      </c>
      <c r="C31" s="17">
        <f t="shared" si="0"/>
        <v>0</v>
      </c>
      <c r="D31" s="17">
        <f>68000/100000</f>
        <v>0.68</v>
      </c>
      <c r="E31" s="17">
        <f>320000/100000</f>
        <v>3.2</v>
      </c>
      <c r="F31" s="17">
        <f>2525000/100000</f>
        <v>25.25</v>
      </c>
      <c r="G31" s="17">
        <f>2297000/100000</f>
        <v>22.97</v>
      </c>
      <c r="H31" s="17">
        <f>3082000/100000</f>
        <v>30.82</v>
      </c>
      <c r="I31" s="17">
        <f>9100000/100000</f>
        <v>91</v>
      </c>
      <c r="J31" s="17">
        <f>2340000/100000</f>
        <v>23.4</v>
      </c>
      <c r="K31" s="17">
        <f>2220000/100000</f>
        <v>22.2</v>
      </c>
    </row>
    <row r="32" spans="1:11" ht="15">
      <c r="A32" s="16">
        <v>40629</v>
      </c>
      <c r="B32" s="17">
        <f>3900000/100000</f>
        <v>39</v>
      </c>
      <c r="C32" s="17">
        <f t="shared" si="0"/>
        <v>0</v>
      </c>
      <c r="D32" s="17">
        <f>77000/100000</f>
        <v>0.77</v>
      </c>
      <c r="E32" s="17">
        <f>320000/100000</f>
        <v>3.2</v>
      </c>
      <c r="F32" s="17">
        <f>2421000/100000</f>
        <v>24.21</v>
      </c>
      <c r="G32" s="17">
        <f>2088000/100000</f>
        <v>20.88</v>
      </c>
      <c r="H32" s="17">
        <f>2806000/100000</f>
        <v>28.06</v>
      </c>
      <c r="I32" s="17">
        <f>9400000/100000</f>
        <v>94</v>
      </c>
      <c r="J32" s="17">
        <f>2305000/100000</f>
        <v>23.05</v>
      </c>
      <c r="K32" s="17">
        <f>2080000/100000</f>
        <v>20.8</v>
      </c>
    </row>
    <row r="33" spans="1:11" ht="15">
      <c r="A33" s="16">
        <v>40630</v>
      </c>
      <c r="B33" s="17">
        <f>5400000/100000</f>
        <v>54</v>
      </c>
      <c r="C33" s="17">
        <f t="shared" si="0"/>
        <v>0</v>
      </c>
      <c r="D33" s="17">
        <f>86000/100000</f>
        <v>0.86</v>
      </c>
      <c r="E33" s="17">
        <f>430000/100000</f>
        <v>4.3</v>
      </c>
      <c r="F33" s="17">
        <f>2535000/100000</f>
        <v>25.35</v>
      </c>
      <c r="G33" s="17">
        <f>2168000/100000</f>
        <v>21.68</v>
      </c>
      <c r="H33" s="17">
        <f>3087000/100000</f>
        <v>30.87</v>
      </c>
      <c r="I33" s="17">
        <f>8700000/100000</f>
        <v>87</v>
      </c>
      <c r="J33" s="17">
        <f>2255000/100000</f>
        <v>22.55</v>
      </c>
      <c r="K33" s="17">
        <f>2120000/100000</f>
        <v>21.2</v>
      </c>
    </row>
    <row r="34" spans="1:11" ht="15">
      <c r="A34" s="16">
        <v>40631</v>
      </c>
      <c r="B34" s="17">
        <f>4400000/100000</f>
        <v>44</v>
      </c>
      <c r="C34" s="17">
        <f t="shared" si="0"/>
        <v>0</v>
      </c>
      <c r="D34" s="17">
        <f>73000/100000</f>
        <v>0.73</v>
      </c>
      <c r="E34" s="17">
        <f>340000/100000</f>
        <v>3.4</v>
      </c>
      <c r="F34" s="17">
        <f>2541000/100000</f>
        <v>25.41</v>
      </c>
      <c r="G34" s="17">
        <f>2206000/100000</f>
        <v>22.06</v>
      </c>
      <c r="H34" s="17">
        <f>3111000/100000</f>
        <v>31.11</v>
      </c>
      <c r="I34" s="17">
        <f>8700000/100000</f>
        <v>87</v>
      </c>
      <c r="J34" s="17">
        <f>2260000/100000</f>
        <v>22.6</v>
      </c>
      <c r="K34" s="17">
        <f>2080000/100000</f>
        <v>20.8</v>
      </c>
    </row>
    <row r="35" spans="1:11" ht="15">
      <c r="A35" s="16">
        <v>40632</v>
      </c>
      <c r="B35" s="17">
        <f>6300000/100000</f>
        <v>63</v>
      </c>
      <c r="C35" s="17">
        <f t="shared" si="0"/>
        <v>0</v>
      </c>
      <c r="D35" s="17">
        <f>64000/100000</f>
        <v>0.64</v>
      </c>
      <c r="E35" s="17">
        <f>260000/100000</f>
        <v>2.6</v>
      </c>
      <c r="F35" s="17">
        <f>2604000/100000</f>
        <v>26.04</v>
      </c>
      <c r="G35" s="17">
        <f>2191000/100000</f>
        <v>21.91</v>
      </c>
      <c r="H35" s="17">
        <f>3153000/100000</f>
        <v>31.53</v>
      </c>
      <c r="I35" s="17">
        <f>8300000/100000</f>
        <v>83</v>
      </c>
      <c r="J35" s="17">
        <f>2232000/100000</f>
        <v>22.32</v>
      </c>
      <c r="K35" s="17">
        <f>2000000/100000</f>
        <v>20</v>
      </c>
    </row>
    <row r="36" spans="1:11" ht="15">
      <c r="A36" s="16">
        <v>40633</v>
      </c>
      <c r="B36" s="17">
        <f>5800000/100000</f>
        <v>58</v>
      </c>
      <c r="C36" s="17">
        <f t="shared" si="0"/>
        <v>0</v>
      </c>
      <c r="D36" s="17">
        <f>69000/100000</f>
        <v>0.69</v>
      </c>
      <c r="E36" s="17">
        <f>290000/100000</f>
        <v>2.9</v>
      </c>
      <c r="F36" s="17">
        <f>2635000/100000</f>
        <v>26.35</v>
      </c>
      <c r="G36" s="17">
        <f>2263000/100000</f>
        <v>22.63</v>
      </c>
      <c r="H36" s="17">
        <f>3236000/100000</f>
        <v>32.36</v>
      </c>
      <c r="I36" s="17">
        <f>8400000/100000</f>
        <v>84</v>
      </c>
      <c r="J36" s="17">
        <f>2282000/100000</f>
        <v>22.82</v>
      </c>
      <c r="K36" s="17">
        <f>2000000/100000</f>
        <v>20</v>
      </c>
    </row>
    <row r="37" spans="1:11" ht="15">
      <c r="A37" s="6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5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5">
      <c r="A39" s="6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ht="15">
      <c r="A40" s="6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ht="15">
      <c r="A41" s="6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15">
      <c r="A42" s="6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ht="15">
      <c r="A43" s="6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5">
      <c r="A44" s="6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ht="15">
      <c r="A45" s="6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ht="15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15">
      <c r="A47" s="6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ht="15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ht="15">
      <c r="A49" s="6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ht="15">
      <c r="A50" s="6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5">
      <c r="A51" s="6"/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1:11" ht="15">
      <c r="A52" s="6"/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ht="15">
      <c r="A53" s="6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">
      <c r="A54" s="6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6"/>
      <c r="B55" s="8"/>
      <c r="C55" s="8"/>
      <c r="D55" s="8"/>
      <c r="E55" s="8"/>
      <c r="F55" s="8"/>
      <c r="G55" s="8"/>
      <c r="H55" s="8"/>
      <c r="I55" s="8"/>
      <c r="J55" s="8"/>
      <c r="K55" s="8"/>
    </row>
    <row r="56" spans="1:11" ht="15">
      <c r="A56" s="6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ht="15">
      <c r="A57" s="6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1" ht="15">
      <c r="A58" s="6"/>
      <c r="B58" s="8"/>
      <c r="C58" s="8"/>
      <c r="D58" s="8"/>
      <c r="E58" s="8"/>
      <c r="F58" s="8"/>
      <c r="G58" s="8"/>
      <c r="H58" s="8"/>
      <c r="I58" s="8"/>
      <c r="J58" s="8"/>
      <c r="K58" s="8"/>
    </row>
    <row r="59" spans="1:11" ht="15">
      <c r="A59" s="6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1" ht="15">
      <c r="A60" s="6"/>
      <c r="B60" s="8"/>
      <c r="C60" s="8"/>
      <c r="D60" s="8"/>
      <c r="E60" s="8"/>
      <c r="F60" s="8"/>
      <c r="G60" s="8"/>
      <c r="H60" s="8"/>
      <c r="I60" s="8"/>
      <c r="J60" s="8"/>
      <c r="K60" s="8"/>
    </row>
    <row r="61" spans="1:11" ht="15">
      <c r="A61" s="6"/>
      <c r="B61" s="8"/>
      <c r="C61" s="8"/>
      <c r="D61" s="8"/>
      <c r="E61" s="8"/>
      <c r="F61" s="8"/>
      <c r="G61" s="8"/>
      <c r="H61" s="8"/>
      <c r="I61" s="8"/>
      <c r="J61" s="8"/>
      <c r="K61" s="8"/>
    </row>
    <row r="62" spans="1:11" ht="15">
      <c r="A62" s="6"/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5">
      <c r="A63" s="6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ht="15">
      <c r="A64" s="6"/>
      <c r="B64" s="8"/>
      <c r="C64" s="8"/>
      <c r="D64" s="8"/>
      <c r="E64" s="8"/>
      <c r="F64" s="8"/>
      <c r="G64" s="8"/>
      <c r="H64" s="8"/>
      <c r="I64" s="8"/>
      <c r="J64" s="8"/>
      <c r="K64" s="8"/>
    </row>
    <row r="65" spans="1:11" ht="15">
      <c r="A65" s="6"/>
      <c r="B65" s="8"/>
      <c r="C65" s="8"/>
      <c r="D65" s="8"/>
      <c r="E65" s="8"/>
      <c r="F65" s="8"/>
      <c r="G65" s="8"/>
      <c r="H65" s="8"/>
      <c r="I65" s="8"/>
      <c r="J65" s="8"/>
      <c r="K65" s="8"/>
    </row>
    <row r="66" spans="1:11" ht="15">
      <c r="A66" s="6"/>
      <c r="B66" s="8"/>
      <c r="C66" s="8"/>
      <c r="D66" s="8"/>
      <c r="E66" s="8"/>
      <c r="F66" s="8"/>
      <c r="G66" s="8"/>
      <c r="H66" s="8"/>
      <c r="I66" s="8"/>
      <c r="J66" s="8"/>
      <c r="K66" s="8"/>
    </row>
    <row r="67" spans="1:11" ht="15">
      <c r="A67" s="6"/>
      <c r="B67" s="8"/>
      <c r="C67" s="8"/>
      <c r="D67" s="8"/>
      <c r="E67" s="8"/>
      <c r="F67" s="8"/>
      <c r="G67" s="8"/>
      <c r="H67" s="8"/>
      <c r="I67" s="8"/>
      <c r="J67" s="8"/>
      <c r="K67" s="8"/>
    </row>
    <row r="68" spans="1:11" ht="15">
      <c r="A68" s="6"/>
      <c r="B68" s="8"/>
      <c r="C68" s="8"/>
      <c r="D68" s="8"/>
      <c r="E68" s="8"/>
      <c r="F68" s="8"/>
      <c r="G68" s="8"/>
      <c r="H68" s="8"/>
      <c r="I68" s="8"/>
      <c r="J68" s="8"/>
      <c r="K68" s="8"/>
    </row>
    <row r="69" spans="1:11" ht="15">
      <c r="A69" s="6"/>
      <c r="B69" s="8"/>
      <c r="C69" s="8"/>
      <c r="D69" s="8"/>
      <c r="E69" s="8"/>
      <c r="F69" s="8"/>
      <c r="G69" s="8"/>
      <c r="H69" s="8"/>
      <c r="I69" s="8"/>
      <c r="J69" s="8"/>
      <c r="K69" s="8"/>
    </row>
    <row r="70" spans="1:11" ht="15">
      <c r="A70" s="6"/>
      <c r="B70" s="8"/>
      <c r="C70" s="8"/>
      <c r="D70" s="8"/>
      <c r="E70" s="8"/>
      <c r="F70" s="8"/>
      <c r="G70" s="8"/>
      <c r="H70" s="8"/>
      <c r="I70" s="8"/>
      <c r="J70" s="8"/>
      <c r="K70" s="8"/>
    </row>
    <row r="71" spans="1:11" ht="15">
      <c r="A71" s="6"/>
      <c r="B71" s="8"/>
      <c r="C71" s="8"/>
      <c r="D71" s="8"/>
      <c r="E71" s="8"/>
      <c r="F71" s="8"/>
      <c r="G71" s="8"/>
      <c r="H71" s="8"/>
      <c r="I71" s="8"/>
      <c r="J71" s="8"/>
      <c r="K71" s="8"/>
    </row>
    <row r="72" spans="1:11" ht="15">
      <c r="A72" s="6"/>
      <c r="B72" s="8"/>
      <c r="C72" s="8"/>
      <c r="D72" s="8"/>
      <c r="E72" s="8"/>
      <c r="F72" s="8"/>
      <c r="G72" s="8"/>
      <c r="H72" s="8"/>
      <c r="I72" s="8"/>
      <c r="J72" s="8"/>
      <c r="K72" s="8"/>
    </row>
    <row r="73" spans="1:11" ht="15">
      <c r="A73" s="6"/>
      <c r="B73" s="8"/>
      <c r="C73" s="8"/>
      <c r="D73" s="8"/>
      <c r="E73" s="8"/>
      <c r="F73" s="8"/>
      <c r="G73" s="8"/>
      <c r="H73" s="8"/>
      <c r="I73" s="8"/>
      <c r="J73" s="8"/>
      <c r="K73" s="8"/>
    </row>
    <row r="74" spans="1:11" ht="15">
      <c r="A74" s="6"/>
      <c r="B74" s="8"/>
      <c r="C74" s="8"/>
      <c r="D74" s="8"/>
      <c r="E74" s="8"/>
      <c r="F74" s="8"/>
      <c r="G74" s="8"/>
      <c r="H74" s="8"/>
      <c r="I74" s="8"/>
      <c r="J74" s="8"/>
      <c r="K74" s="8"/>
    </row>
    <row r="75" spans="1:11" ht="15">
      <c r="A75" s="6"/>
      <c r="B75" s="8"/>
      <c r="C75" s="8"/>
      <c r="D75" s="8"/>
      <c r="E75" s="8"/>
      <c r="F75" s="8"/>
      <c r="G75" s="8"/>
      <c r="H75" s="8"/>
      <c r="I75" s="8"/>
      <c r="J75" s="8"/>
      <c r="K75" s="8"/>
    </row>
    <row r="76" spans="1:11" ht="15">
      <c r="A76" s="6"/>
      <c r="B76" s="8"/>
      <c r="C76" s="8"/>
      <c r="D76" s="8"/>
      <c r="E76" s="8"/>
      <c r="F76" s="8"/>
      <c r="G76" s="8"/>
      <c r="H76" s="8"/>
      <c r="I76" s="8"/>
      <c r="J76" s="8"/>
      <c r="K76" s="8"/>
    </row>
    <row r="77" spans="1:11" ht="15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</row>
    <row r="78" spans="1:11" ht="15">
      <c r="A78" s="6"/>
      <c r="B78" s="8"/>
      <c r="C78" s="8"/>
      <c r="D78" s="8"/>
      <c r="E78" s="8"/>
      <c r="F78" s="8"/>
      <c r="G78" s="8"/>
      <c r="H78" s="8"/>
      <c r="I78" s="8"/>
      <c r="J78" s="8"/>
      <c r="K78" s="8"/>
    </row>
    <row r="79" spans="1:11" ht="15">
      <c r="A79" s="6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6"/>
      <c r="B80" s="8"/>
      <c r="C80" s="8"/>
      <c r="D80" s="8"/>
      <c r="E80" s="8"/>
      <c r="F80" s="8"/>
      <c r="G80" s="8"/>
      <c r="H80" s="8"/>
      <c r="I80" s="8"/>
      <c r="J80" s="8"/>
      <c r="K80" s="8"/>
    </row>
    <row r="81" spans="1:11" ht="15">
      <c r="A81" s="6"/>
      <c r="B81" s="8"/>
      <c r="C81" s="8"/>
      <c r="D81" s="8"/>
      <c r="E81" s="8"/>
      <c r="F81" s="8"/>
      <c r="G81" s="8"/>
      <c r="H81" s="8"/>
      <c r="I81" s="8"/>
      <c r="J81" s="8"/>
      <c r="K81" s="8"/>
    </row>
    <row r="82" spans="1:11" ht="15">
      <c r="A82" s="6"/>
      <c r="B82" s="8"/>
      <c r="C82" s="8"/>
      <c r="D82" s="8"/>
      <c r="E82" s="8"/>
      <c r="F82" s="8"/>
      <c r="G82" s="8"/>
      <c r="H82" s="8"/>
      <c r="I82" s="8"/>
      <c r="J82" s="8"/>
      <c r="K82" s="8"/>
    </row>
    <row r="83" spans="1:11" ht="15">
      <c r="A83" s="6"/>
      <c r="B83" s="8"/>
      <c r="C83" s="8"/>
      <c r="D83" s="8"/>
      <c r="E83" s="8"/>
      <c r="F83" s="8"/>
      <c r="G83" s="8"/>
      <c r="H83" s="8"/>
      <c r="I83" s="8"/>
      <c r="J83" s="8"/>
      <c r="K83" s="8"/>
    </row>
    <row r="84" spans="1:11" ht="15">
      <c r="A84" s="6"/>
      <c r="B84" s="8"/>
      <c r="C84" s="8"/>
      <c r="D84" s="8"/>
      <c r="E84" s="8"/>
      <c r="F84" s="8"/>
      <c r="G84" s="8"/>
      <c r="H84" s="8"/>
      <c r="I84" s="8"/>
      <c r="J84" s="8"/>
      <c r="K84" s="8"/>
    </row>
    <row r="85" spans="1:11" ht="15">
      <c r="A85" s="6"/>
      <c r="B85" s="8"/>
      <c r="C85" s="8"/>
      <c r="D85" s="8"/>
      <c r="E85" s="8"/>
      <c r="F85" s="8"/>
      <c r="G85" s="8"/>
      <c r="H85" s="8"/>
      <c r="I85" s="8"/>
      <c r="J85" s="8"/>
      <c r="K85" s="8"/>
    </row>
    <row r="86" spans="1:11" ht="15">
      <c r="A86" s="6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ht="15">
      <c r="A87" s="6"/>
      <c r="B87" s="8"/>
      <c r="C87" s="8"/>
      <c r="D87" s="8"/>
      <c r="E87" s="8"/>
      <c r="F87" s="8"/>
      <c r="G87" s="8"/>
      <c r="H87" s="8"/>
      <c r="I87" s="8"/>
      <c r="J87" s="8"/>
      <c r="K87" s="8"/>
    </row>
    <row r="88" spans="1:11" ht="15">
      <c r="A88" s="6"/>
      <c r="B88" s="8"/>
      <c r="C88" s="8"/>
      <c r="D88" s="8"/>
      <c r="E88" s="8"/>
      <c r="F88" s="8"/>
      <c r="G88" s="8"/>
      <c r="H88" s="8"/>
      <c r="I88" s="8"/>
      <c r="J88" s="8"/>
      <c r="K88" s="8"/>
    </row>
    <row r="89" spans="1:11" ht="15">
      <c r="A89" s="6"/>
      <c r="B89" s="8"/>
      <c r="C89" s="8"/>
      <c r="D89" s="8"/>
      <c r="E89" s="8"/>
      <c r="F89" s="8"/>
      <c r="G89" s="8"/>
      <c r="H89" s="8"/>
      <c r="I89" s="8"/>
      <c r="J89" s="8"/>
      <c r="K89" s="8"/>
    </row>
    <row r="90" spans="1:11" ht="15">
      <c r="A90" s="6"/>
      <c r="B90" s="8"/>
      <c r="C90" s="8"/>
      <c r="D90" s="8"/>
      <c r="E90" s="8"/>
      <c r="F90" s="8"/>
      <c r="G90" s="8"/>
      <c r="H90" s="8"/>
      <c r="I90" s="8"/>
      <c r="J90" s="8"/>
      <c r="K90" s="8"/>
    </row>
    <row r="91" spans="1:11" ht="15">
      <c r="A91" s="6"/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1:11" ht="15">
      <c r="A92" s="6"/>
      <c r="B92" s="8"/>
      <c r="C92" s="8"/>
      <c r="D92" s="8"/>
      <c r="E92" s="8"/>
      <c r="F92" s="8"/>
      <c r="G92" s="8"/>
      <c r="H92" s="8"/>
      <c r="I92" s="8"/>
      <c r="J92" s="8"/>
      <c r="K92" s="8"/>
    </row>
    <row r="93" spans="1:11" ht="15">
      <c r="A93" s="6"/>
      <c r="B93" s="8"/>
      <c r="C93" s="8"/>
      <c r="D93" s="8"/>
      <c r="E93" s="8"/>
      <c r="F93" s="8"/>
      <c r="G93" s="8"/>
      <c r="H93" s="8"/>
      <c r="I93" s="8"/>
      <c r="J93" s="8"/>
      <c r="K93" s="8"/>
    </row>
    <row r="94" spans="1:11" ht="15">
      <c r="A94" s="6"/>
      <c r="B94" s="8"/>
      <c r="C94" s="8"/>
      <c r="D94" s="8"/>
      <c r="E94" s="8"/>
      <c r="F94" s="8"/>
      <c r="G94" s="8"/>
      <c r="H94" s="8"/>
      <c r="I94" s="8"/>
      <c r="J94" s="8"/>
      <c r="K94" s="8"/>
    </row>
    <row r="95" spans="1:11" ht="15">
      <c r="A95" s="6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15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</row>
    <row r="97" spans="1:11" ht="15">
      <c r="A97" s="6"/>
      <c r="B97" s="8"/>
      <c r="C97" s="8"/>
      <c r="D97" s="8"/>
      <c r="E97" s="8"/>
      <c r="F97" s="8"/>
      <c r="G97" s="8"/>
      <c r="H97" s="8"/>
      <c r="I97" s="8"/>
      <c r="J97" s="8"/>
      <c r="K97" s="8"/>
    </row>
    <row r="98" spans="1:11" ht="15">
      <c r="A98" s="6"/>
      <c r="B98" s="8"/>
      <c r="C98" s="8"/>
      <c r="D98" s="8"/>
      <c r="E98" s="8"/>
      <c r="F98" s="8"/>
      <c r="G98" s="8"/>
      <c r="H98" s="8"/>
      <c r="I98" s="8"/>
      <c r="J98" s="8"/>
      <c r="K98" s="8"/>
    </row>
    <row r="99" spans="1:11" ht="15">
      <c r="A99" s="6"/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1:11" ht="15">
      <c r="A100" s="6"/>
      <c r="B100" s="8"/>
      <c r="C100" s="8"/>
      <c r="D100" s="8"/>
      <c r="E100" s="8"/>
      <c r="F100" s="8"/>
      <c r="G100" s="8"/>
      <c r="H100" s="8"/>
      <c r="I100" s="8"/>
      <c r="J100" s="8"/>
      <c r="K100" s="8"/>
    </row>
    <row r="101" spans="1:11" ht="15">
      <c r="A101" s="6"/>
      <c r="B101" s="8"/>
      <c r="C101" s="8"/>
      <c r="D101" s="8"/>
      <c r="E101" s="8"/>
      <c r="F101" s="8"/>
      <c r="G101" s="8"/>
      <c r="H101" s="8"/>
      <c r="I101" s="8"/>
      <c r="J101" s="8"/>
      <c r="K101" s="8"/>
    </row>
    <row r="102" spans="1:11" ht="15">
      <c r="A102" s="6"/>
      <c r="B102" s="8"/>
      <c r="C102" s="8"/>
      <c r="D102" s="8"/>
      <c r="E102" s="8"/>
      <c r="F102" s="8"/>
      <c r="G102" s="8"/>
      <c r="H102" s="8"/>
      <c r="I102" s="8"/>
      <c r="J102" s="8"/>
      <c r="K102" s="8"/>
    </row>
    <row r="103" spans="1:11" ht="15">
      <c r="A103" s="6"/>
      <c r="B103" s="8"/>
      <c r="C103" s="8"/>
      <c r="D103" s="8"/>
      <c r="E103" s="8"/>
      <c r="F103" s="8"/>
      <c r="G103" s="8"/>
      <c r="H103" s="8"/>
      <c r="I103" s="8"/>
      <c r="J103" s="8"/>
      <c r="K103" s="8"/>
    </row>
    <row r="104" spans="1:11" ht="15">
      <c r="A104" s="6"/>
      <c r="B104" s="8"/>
      <c r="C104" s="8"/>
      <c r="D104" s="8"/>
      <c r="E104" s="8"/>
      <c r="F104" s="8"/>
      <c r="G104" s="8"/>
      <c r="H104" s="8"/>
      <c r="I104" s="8"/>
      <c r="J104" s="8"/>
      <c r="K104" s="8"/>
    </row>
    <row r="105" spans="1:11" ht="15">
      <c r="A105" s="6"/>
      <c r="B105" s="8"/>
      <c r="C105" s="8"/>
      <c r="D105" s="8"/>
      <c r="E105" s="8"/>
      <c r="F105" s="8"/>
      <c r="G105" s="8"/>
      <c r="H105" s="8"/>
      <c r="I105" s="8"/>
      <c r="J105" s="8"/>
      <c r="K105" s="8"/>
    </row>
    <row r="106" spans="1:11" ht="15">
      <c r="A106" s="6"/>
      <c r="B106" s="8"/>
      <c r="C106" s="8"/>
      <c r="D106" s="8"/>
      <c r="E106" s="8"/>
      <c r="F106" s="8"/>
      <c r="G106" s="8"/>
      <c r="H106" s="8"/>
      <c r="I106" s="8"/>
      <c r="J106" s="8"/>
      <c r="K106" s="8"/>
    </row>
    <row r="107" spans="1:11" ht="15">
      <c r="A107" s="6"/>
      <c r="B107" s="8"/>
      <c r="C107" s="8"/>
      <c r="D107" s="8"/>
      <c r="E107" s="8"/>
      <c r="F107" s="8"/>
      <c r="G107" s="8"/>
      <c r="H107" s="8"/>
      <c r="I107" s="8"/>
      <c r="J107" s="8"/>
      <c r="K107" s="8"/>
    </row>
    <row r="108" spans="1:11" ht="15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spans="1:11" ht="15">
      <c r="A109" s="6"/>
      <c r="B109" s="8"/>
      <c r="C109" s="8"/>
      <c r="D109" s="8"/>
      <c r="E109" s="8"/>
      <c r="F109" s="8"/>
      <c r="G109" s="8"/>
      <c r="H109" s="8"/>
      <c r="I109" s="8"/>
      <c r="J109" s="8"/>
      <c r="K109" s="8"/>
    </row>
    <row r="110" spans="1:11" ht="15">
      <c r="A110" s="6"/>
      <c r="B110" s="8"/>
      <c r="C110" s="8"/>
      <c r="D110" s="8"/>
      <c r="E110" s="8"/>
      <c r="F110" s="8"/>
      <c r="G110" s="8"/>
      <c r="H110" s="8"/>
      <c r="I110" s="8"/>
      <c r="J110" s="8"/>
      <c r="K110" s="8"/>
    </row>
    <row r="111" spans="1:11" ht="15">
      <c r="A111" s="6"/>
      <c r="B111" s="8"/>
      <c r="C111" s="8"/>
      <c r="D111" s="8"/>
      <c r="E111" s="8"/>
      <c r="F111" s="8"/>
      <c r="G111" s="8"/>
      <c r="H111" s="8"/>
      <c r="I111" s="8"/>
      <c r="J111" s="8"/>
      <c r="K111" s="8"/>
    </row>
    <row r="112" spans="1:11" ht="15">
      <c r="A112" s="6"/>
      <c r="B112" s="8"/>
      <c r="C112" s="8"/>
      <c r="D112" s="8"/>
      <c r="E112" s="8"/>
      <c r="F112" s="8"/>
      <c r="G112" s="8"/>
      <c r="H112" s="8"/>
      <c r="I112" s="8"/>
      <c r="J112" s="8"/>
      <c r="K112" s="8"/>
    </row>
    <row r="113" spans="1:11" ht="15">
      <c r="A113" s="6"/>
      <c r="B113" s="8"/>
      <c r="C113" s="8"/>
      <c r="D113" s="8"/>
      <c r="E113" s="8"/>
      <c r="F113" s="8"/>
      <c r="G113" s="8"/>
      <c r="H113" s="8"/>
      <c r="I113" s="8"/>
      <c r="J113" s="8"/>
      <c r="K113" s="8"/>
    </row>
    <row r="114" spans="1:11" ht="15">
      <c r="A114" s="6"/>
      <c r="B114" s="8"/>
      <c r="C114" s="8"/>
      <c r="D114" s="8"/>
      <c r="E114" s="8"/>
      <c r="F114" s="8"/>
      <c r="G114" s="8"/>
      <c r="H114" s="8"/>
      <c r="I114" s="8"/>
      <c r="J114" s="8"/>
      <c r="K114" s="8"/>
    </row>
    <row r="115" spans="1:11" ht="15">
      <c r="A115" s="6"/>
      <c r="B115" s="8"/>
      <c r="C115" s="8"/>
      <c r="D115" s="8"/>
      <c r="E115" s="8"/>
      <c r="F115" s="8"/>
      <c r="G115" s="8"/>
      <c r="H115" s="8"/>
      <c r="I115" s="8"/>
      <c r="J115" s="8"/>
      <c r="K115" s="8"/>
    </row>
    <row r="116" spans="1:11" ht="15">
      <c r="A116" s="6"/>
      <c r="B116" s="8"/>
      <c r="C116" s="8"/>
      <c r="D116" s="8"/>
      <c r="E116" s="8"/>
      <c r="F116" s="8"/>
      <c r="G116" s="8"/>
      <c r="H116" s="8"/>
      <c r="I116" s="8"/>
      <c r="J116" s="8"/>
      <c r="K116" s="8"/>
    </row>
    <row r="117" spans="1:11" ht="15">
      <c r="A117" s="6"/>
      <c r="B117" s="8"/>
      <c r="C117" s="8"/>
      <c r="D117" s="8"/>
      <c r="E117" s="8"/>
      <c r="F117" s="8"/>
      <c r="G117" s="8"/>
      <c r="H117" s="8"/>
      <c r="I117" s="8"/>
      <c r="J117" s="8"/>
      <c r="K117" s="8"/>
    </row>
    <row r="118" spans="1:11" ht="15">
      <c r="A118" s="6"/>
      <c r="B118" s="8"/>
      <c r="C118" s="8"/>
      <c r="D118" s="8"/>
      <c r="E118" s="8"/>
      <c r="F118" s="8"/>
      <c r="G118" s="8"/>
      <c r="H118" s="8"/>
      <c r="I118" s="8"/>
      <c r="J118" s="8"/>
      <c r="K118" s="8"/>
    </row>
    <row r="119" spans="1:11" ht="15">
      <c r="A119" s="6"/>
      <c r="B119" s="8"/>
      <c r="C119" s="8"/>
      <c r="D119" s="8"/>
      <c r="E119" s="8"/>
      <c r="F119" s="8"/>
      <c r="G119" s="8"/>
      <c r="H119" s="8"/>
      <c r="I119" s="8"/>
      <c r="J119" s="8"/>
      <c r="K119" s="8"/>
    </row>
    <row r="120" spans="1:11" ht="15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</row>
    <row r="121" spans="1:11" ht="15">
      <c r="A121" s="6"/>
      <c r="B121" s="8"/>
      <c r="C121" s="8"/>
      <c r="D121" s="8"/>
      <c r="E121" s="8"/>
      <c r="F121" s="8"/>
      <c r="G121" s="8"/>
      <c r="H121" s="8"/>
      <c r="I121" s="8"/>
      <c r="J121" s="8"/>
      <c r="K121" s="8"/>
    </row>
    <row r="122" spans="1:11" ht="15">
      <c r="A122" s="6"/>
      <c r="B122" s="8"/>
      <c r="C122" s="8"/>
      <c r="D122" s="8"/>
      <c r="E122" s="8"/>
      <c r="F122" s="8"/>
      <c r="G122" s="8"/>
      <c r="H122" s="8"/>
      <c r="I122" s="8"/>
      <c r="J122" s="8"/>
      <c r="K122" s="8"/>
    </row>
    <row r="123" spans="1:11" ht="15">
      <c r="A123" s="6"/>
      <c r="B123" s="8"/>
      <c r="C123" s="8"/>
      <c r="D123" s="8"/>
      <c r="E123" s="8"/>
      <c r="F123" s="8"/>
      <c r="G123" s="8"/>
      <c r="H123" s="8"/>
      <c r="I123" s="8"/>
      <c r="J123" s="8"/>
      <c r="K123" s="8"/>
    </row>
    <row r="124" spans="1:11" ht="15">
      <c r="A124" s="6"/>
      <c r="B124" s="8"/>
      <c r="C124" s="8"/>
      <c r="D124" s="8"/>
      <c r="E124" s="8"/>
      <c r="F124" s="8"/>
      <c r="G124" s="8"/>
      <c r="H124" s="8"/>
      <c r="I124" s="8"/>
      <c r="J124" s="8"/>
      <c r="K124" s="8"/>
    </row>
    <row r="125" spans="1:11" ht="15">
      <c r="A125" s="6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ht="15">
      <c r="A126" s="6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ht="15">
      <c r="A127" s="6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ht="15">
      <c r="A128" s="6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ht="15">
      <c r="A129" s="6"/>
      <c r="B129" s="8"/>
      <c r="C129" s="8"/>
      <c r="D129" s="8"/>
      <c r="E129" s="8"/>
      <c r="F129" s="8"/>
      <c r="G129" s="8"/>
      <c r="H129" s="8"/>
      <c r="I129" s="8"/>
      <c r="J129" s="8"/>
      <c r="K129" s="8"/>
    </row>
    <row r="130" spans="1:11" ht="15">
      <c r="A130" s="6"/>
      <c r="B130" s="8"/>
      <c r="C130" s="8"/>
      <c r="D130" s="8"/>
      <c r="E130" s="8"/>
      <c r="F130" s="8"/>
      <c r="G130" s="8"/>
      <c r="H130" s="8"/>
      <c r="I130" s="8"/>
      <c r="J130" s="8"/>
      <c r="K130" s="8"/>
    </row>
    <row r="131" spans="1:11" ht="15">
      <c r="A131" s="6"/>
      <c r="B131" s="8"/>
      <c r="C131" s="8"/>
      <c r="D131" s="8"/>
      <c r="E131" s="8"/>
      <c r="F131" s="8"/>
      <c r="G131" s="8"/>
      <c r="H131" s="8"/>
      <c r="I131" s="8"/>
      <c r="J131" s="8"/>
      <c r="K131" s="8"/>
    </row>
    <row r="132" spans="1:11" ht="15">
      <c r="A132" s="6"/>
      <c r="B132" s="8"/>
      <c r="C132" s="8"/>
      <c r="D132" s="8"/>
      <c r="E132" s="8"/>
      <c r="F132" s="8"/>
      <c r="G132" s="8"/>
      <c r="H132" s="8"/>
      <c r="I132" s="8"/>
      <c r="J132" s="8"/>
      <c r="K132" s="8"/>
    </row>
    <row r="133" spans="1:11" ht="15">
      <c r="A133" s="6"/>
      <c r="B133" s="8"/>
      <c r="C133" s="8"/>
      <c r="D133" s="8"/>
      <c r="E133" s="8"/>
      <c r="F133" s="8"/>
      <c r="G133" s="8"/>
      <c r="H133" s="8"/>
      <c r="I133" s="8"/>
      <c r="J133" s="8"/>
      <c r="K133" s="8"/>
    </row>
    <row r="134" spans="1:11" ht="15">
      <c r="A134" s="6"/>
      <c r="B134" s="8"/>
      <c r="C134" s="8"/>
      <c r="D134" s="8"/>
      <c r="E134" s="8"/>
      <c r="F134" s="8"/>
      <c r="G134" s="8"/>
      <c r="H134" s="8"/>
      <c r="I134" s="8"/>
      <c r="J134" s="8"/>
      <c r="K134" s="8"/>
    </row>
    <row r="135" spans="1:11" ht="15">
      <c r="A135" s="6"/>
      <c r="B135" s="8"/>
      <c r="C135" s="8"/>
      <c r="D135" s="8"/>
      <c r="E135" s="8"/>
      <c r="F135" s="8"/>
      <c r="G135" s="8"/>
      <c r="H135" s="8"/>
      <c r="I135" s="8"/>
      <c r="J135" s="8"/>
      <c r="K135" s="8"/>
    </row>
    <row r="136" spans="1:11" ht="15">
      <c r="A136" s="6"/>
      <c r="B136" s="8"/>
      <c r="C136" s="8"/>
      <c r="D136" s="8"/>
      <c r="E136" s="8"/>
      <c r="F136" s="8"/>
      <c r="G136" s="8"/>
      <c r="H136" s="8"/>
      <c r="I136" s="8"/>
      <c r="J136" s="8"/>
      <c r="K136" s="8"/>
    </row>
    <row r="137" spans="1:11" ht="15">
      <c r="A137" s="6"/>
      <c r="B137" s="8"/>
      <c r="C137" s="8"/>
      <c r="D137" s="8"/>
      <c r="E137" s="8"/>
      <c r="F137" s="8"/>
      <c r="G137" s="8"/>
      <c r="H137" s="8"/>
      <c r="I137" s="8"/>
      <c r="J137" s="8"/>
      <c r="K137" s="8"/>
    </row>
    <row r="138" spans="1:11" ht="15">
      <c r="A138" s="6"/>
      <c r="B138" s="8"/>
      <c r="C138" s="8"/>
      <c r="D138" s="8"/>
      <c r="E138" s="8"/>
      <c r="F138" s="8"/>
      <c r="G138" s="8"/>
      <c r="H138" s="8"/>
      <c r="I138" s="8"/>
      <c r="J138" s="8"/>
      <c r="K138" s="8"/>
    </row>
    <row r="139" spans="1:11" ht="15">
      <c r="A139" s="6"/>
      <c r="B139" s="8"/>
      <c r="C139" s="8"/>
      <c r="D139" s="8"/>
      <c r="E139" s="8"/>
      <c r="F139" s="8"/>
      <c r="G139" s="8"/>
      <c r="H139" s="8"/>
      <c r="I139" s="8"/>
      <c r="J139" s="8"/>
      <c r="K139" s="8"/>
    </row>
    <row r="140" spans="1:11" ht="15">
      <c r="A140" s="6"/>
      <c r="B140" s="8"/>
      <c r="C140" s="8"/>
      <c r="D140" s="8"/>
      <c r="E140" s="8"/>
      <c r="F140" s="8"/>
      <c r="G140" s="8"/>
      <c r="H140" s="8"/>
      <c r="I140" s="8"/>
      <c r="J140" s="8"/>
      <c r="K140" s="8"/>
    </row>
    <row r="141" spans="1:11" ht="15">
      <c r="A141" s="6"/>
      <c r="B141" s="8"/>
      <c r="C141" s="8"/>
      <c r="D141" s="8"/>
      <c r="E141" s="8"/>
      <c r="F141" s="8"/>
      <c r="G141" s="8"/>
      <c r="H141" s="8"/>
      <c r="I141" s="8"/>
      <c r="J141" s="8"/>
      <c r="K141" s="8"/>
    </row>
    <row r="142" spans="1:11" ht="15">
      <c r="A142" s="6"/>
      <c r="B142" s="8"/>
      <c r="C142" s="8"/>
      <c r="D142" s="8"/>
      <c r="E142" s="8"/>
      <c r="F142" s="8"/>
      <c r="G142" s="8"/>
      <c r="H142" s="8"/>
      <c r="I142" s="8"/>
      <c r="J142" s="8"/>
      <c r="K142" s="8"/>
    </row>
    <row r="143" spans="1:11" ht="15">
      <c r="A143" s="6"/>
      <c r="B143" s="8"/>
      <c r="C143" s="8"/>
      <c r="D143" s="8"/>
      <c r="E143" s="8"/>
      <c r="F143" s="8"/>
      <c r="G143" s="8"/>
      <c r="H143" s="8"/>
      <c r="I143" s="8"/>
      <c r="J143" s="8"/>
      <c r="K143" s="8"/>
    </row>
    <row r="144" spans="1:11" ht="15">
      <c r="A144" s="6"/>
      <c r="B144" s="8"/>
      <c r="C144" s="8"/>
      <c r="D144" s="8"/>
      <c r="E144" s="8"/>
      <c r="F144" s="8"/>
      <c r="G144" s="8"/>
      <c r="H144" s="8"/>
      <c r="I144" s="8"/>
      <c r="J144" s="8"/>
      <c r="K144" s="8"/>
    </row>
    <row r="145" spans="1:11" ht="15">
      <c r="A145" s="6"/>
      <c r="B145" s="8"/>
      <c r="C145" s="8"/>
      <c r="D145" s="8"/>
      <c r="E145" s="8"/>
      <c r="F145" s="8"/>
      <c r="G145" s="8"/>
      <c r="H145" s="8"/>
      <c r="I145" s="8"/>
      <c r="J145" s="8"/>
      <c r="K145" s="8"/>
    </row>
    <row r="146" spans="1:11" ht="15">
      <c r="A146" s="6"/>
      <c r="B146" s="8"/>
      <c r="C146" s="8"/>
      <c r="D146" s="8"/>
      <c r="E146" s="8"/>
      <c r="F146" s="8"/>
      <c r="G146" s="8"/>
      <c r="H146" s="8"/>
      <c r="I146" s="8"/>
      <c r="J146" s="8"/>
      <c r="K146" s="8"/>
    </row>
    <row r="147" spans="1:11" ht="15">
      <c r="A147" s="6"/>
      <c r="B147" s="8"/>
      <c r="C147" s="8"/>
      <c r="D147" s="8"/>
      <c r="E147" s="8"/>
      <c r="F147" s="8"/>
      <c r="G147" s="8"/>
      <c r="H147" s="8"/>
      <c r="I147" s="8"/>
      <c r="J147" s="8"/>
      <c r="K147" s="8"/>
    </row>
    <row r="148" spans="1:11" ht="15">
      <c r="A148" s="6"/>
      <c r="B148" s="8"/>
      <c r="C148" s="8"/>
      <c r="D148" s="8"/>
      <c r="E148" s="8"/>
      <c r="F148" s="8"/>
      <c r="G148" s="8"/>
      <c r="H148" s="8"/>
      <c r="I148" s="8"/>
      <c r="J148" s="8"/>
      <c r="K148" s="8"/>
    </row>
    <row r="149" spans="1:11" ht="15">
      <c r="A149" s="6"/>
      <c r="B149" s="8"/>
      <c r="C149" s="8"/>
      <c r="D149" s="8"/>
      <c r="E149" s="8"/>
      <c r="F149" s="8"/>
      <c r="G149" s="8"/>
      <c r="H149" s="8"/>
      <c r="I149" s="8"/>
      <c r="J149" s="8"/>
      <c r="K149" s="8"/>
    </row>
    <row r="150" spans="1:11" ht="15">
      <c r="A150" s="6"/>
      <c r="B150" s="8"/>
      <c r="C150" s="8"/>
      <c r="D150" s="8"/>
      <c r="E150" s="8"/>
      <c r="F150" s="8"/>
      <c r="G150" s="8"/>
      <c r="H150" s="8"/>
      <c r="I150" s="8"/>
      <c r="J150" s="8"/>
      <c r="K150" s="8"/>
    </row>
    <row r="151" spans="1:11" ht="15">
      <c r="A151" s="6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5">
      <c r="A152" s="6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5">
      <c r="A153" s="6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5">
      <c r="A154" s="6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5">
      <c r="A155" s="6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5">
      <c r="A156" s="6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5">
      <c r="A157" s="6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5">
      <c r="A158" s="6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5">
      <c r="A159" s="6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5">
      <c r="A160" s="6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5">
      <c r="A161" s="6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5">
      <c r="A162" s="6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5">
      <c r="A163" s="6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5">
      <c r="A164" s="6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5">
      <c r="A165" s="6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5">
      <c r="A166" s="6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5">
      <c r="A167" s="6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5">
      <c r="A168" s="6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5">
      <c r="A169" s="6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5">
      <c r="A170" s="6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5">
      <c r="A171" s="6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5">
      <c r="A172" s="6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5">
      <c r="A173" s="6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5">
      <c r="A174" s="6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5">
      <c r="A175" s="6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6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5">
      <c r="A177" s="6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5">
      <c r="A178" s="6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5">
      <c r="A179" s="6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5">
      <c r="A180" s="6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5">
      <c r="A181" s="6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5">
      <c r="A182" s="6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5">
      <c r="A183" s="6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5">
      <c r="A184" s="6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5">
      <c r="A185" s="6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5">
      <c r="A186" s="6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5">
      <c r="A187" s="6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5">
      <c r="A188" s="6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5">
      <c r="A189" s="6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5">
      <c r="A190" s="6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5">
      <c r="A191" s="6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5">
      <c r="A192" s="6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5">
      <c r="A193" s="6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5">
      <c r="A194" s="6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5">
      <c r="A195" s="6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5">
      <c r="A196" s="6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5">
      <c r="A197" s="6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5">
      <c r="A198" s="6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5">
      <c r="A199" s="6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5">
      <c r="A200" s="6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5">
      <c r="A201" s="6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5">
      <c r="A202" s="6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5">
      <c r="A203" s="6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5">
      <c r="A204" s="6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5">
      <c r="A205" s="6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5">
      <c r="A206" s="6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5">
      <c r="A207" s="6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5">
      <c r="A208" s="6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5">
      <c r="A209" s="6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5">
      <c r="A210" s="6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5">
      <c r="A211" s="6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5">
      <c r="A212" s="6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5">
      <c r="A213" s="6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5">
      <c r="A214" s="6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5">
      <c r="A215" s="6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5">
      <c r="A216" s="6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5">
      <c r="A217" s="6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5">
      <c r="A218" s="6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5">
      <c r="A219" s="6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5">
      <c r="A220" s="6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5">
      <c r="A221" s="6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5">
      <c r="A222" s="6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5">
      <c r="A223" s="6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5">
      <c r="A224" s="6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5">
      <c r="A225" s="6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5">
      <c r="A226" s="6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5">
      <c r="A227" s="6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5">
      <c r="A228" s="6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5">
      <c r="A229" s="6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5">
      <c r="A230" s="6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5">
      <c r="A231" s="6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5">
      <c r="A232" s="6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5">
      <c r="A233" s="6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5">
      <c r="A234" s="6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5">
      <c r="A235" s="6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5">
      <c r="A236" s="6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5">
      <c r="A237" s="6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5">
      <c r="A238" s="6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5">
      <c r="A239" s="6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5">
      <c r="A240" s="6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5">
      <c r="A241" s="6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5">
      <c r="A242" s="6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5">
      <c r="A243" s="6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5">
      <c r="A244" s="6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5">
      <c r="A245" s="6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5">
      <c r="A246" s="6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5">
      <c r="A247" s="6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5">
      <c r="A248" s="6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5">
      <c r="A249" s="6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5">
      <c r="A250" s="6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5">
      <c r="A251" s="6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5">
      <c r="A252" s="6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5">
      <c r="A253" s="6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5">
      <c r="A254" s="6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5">
      <c r="A255" s="6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5">
      <c r="A256" s="6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5">
      <c r="A257" s="6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5">
      <c r="A258" s="6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5">
      <c r="A259" s="6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5">
      <c r="A260" s="6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5">
      <c r="A261" s="6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5">
      <c r="A262" s="6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5">
      <c r="A263" s="6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5">
      <c r="A264" s="6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5">
      <c r="A265" s="6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5">
      <c r="A266" s="6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5">
      <c r="A267" s="6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5">
      <c r="A268" s="6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5">
      <c r="A269" s="6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5">
      <c r="A270" s="6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5">
      <c r="A271" s="6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5">
      <c r="A272" s="6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5">
      <c r="A273" s="6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5">
      <c r="A274" s="6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5">
      <c r="A275" s="6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5">
      <c r="A276" s="6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5">
      <c r="A277" s="6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5">
      <c r="A278" s="6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5">
      <c r="A279" s="6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5">
      <c r="A280" s="6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5">
      <c r="A281" s="6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5">
      <c r="A282" s="6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5">
      <c r="A283" s="6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5">
      <c r="A284" s="6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5">
      <c r="A285" s="6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5">
      <c r="A286" s="6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5">
      <c r="A287" s="6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5">
      <c r="A288" s="6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5">
      <c r="A289" s="6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5">
      <c r="A290" s="6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5">
      <c r="A291" s="6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5">
      <c r="A292" s="6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5">
      <c r="A293" s="6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5">
      <c r="A294" s="6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5">
      <c r="A295" s="6"/>
      <c r="B295" s="8"/>
      <c r="C295" s="8"/>
      <c r="D295" s="8"/>
      <c r="E295" s="8"/>
      <c r="F295" s="8"/>
      <c r="G295" s="8"/>
      <c r="H295" s="8"/>
      <c r="I295" s="8"/>
      <c r="J295" s="8"/>
      <c r="K295" s="8"/>
    </row>
    <row r="296" spans="1:11" ht="15">
      <c r="A296" s="6"/>
      <c r="B296" s="8"/>
      <c r="C296" s="8"/>
      <c r="D296" s="8"/>
      <c r="E296" s="8"/>
      <c r="F296" s="8"/>
      <c r="G296" s="8"/>
      <c r="H296" s="8"/>
      <c r="I296" s="8"/>
      <c r="J296" s="8"/>
      <c r="K296" s="8"/>
    </row>
    <row r="297" spans="1:11" ht="15">
      <c r="A297" s="6"/>
      <c r="B297" s="8"/>
      <c r="C297" s="8"/>
      <c r="D297" s="8"/>
      <c r="E297" s="8"/>
      <c r="F297" s="8"/>
      <c r="G297" s="8"/>
      <c r="H297" s="8"/>
      <c r="I297" s="8"/>
      <c r="J297" s="8"/>
      <c r="K297" s="8"/>
    </row>
    <row r="298" spans="1:11" ht="15">
      <c r="A298" s="6"/>
      <c r="B298" s="8"/>
      <c r="C298" s="8"/>
      <c r="D298" s="8"/>
      <c r="E298" s="8"/>
      <c r="F298" s="8"/>
      <c r="G298" s="8"/>
      <c r="H298" s="8"/>
      <c r="I298" s="8"/>
      <c r="J298" s="8"/>
      <c r="K298" s="8"/>
    </row>
    <row r="299" spans="1:11" ht="15">
      <c r="A299" s="6"/>
      <c r="B299" s="8"/>
      <c r="C299" s="8"/>
      <c r="D299" s="8"/>
      <c r="E299" s="8"/>
      <c r="F299" s="8"/>
      <c r="G299" s="8"/>
      <c r="H299" s="8"/>
      <c r="I299" s="8"/>
      <c r="J299" s="8"/>
      <c r="K299" s="8"/>
    </row>
    <row r="300" spans="1:11" ht="15">
      <c r="A300" s="6"/>
      <c r="B300" s="8"/>
      <c r="C300" s="8"/>
      <c r="D300" s="8"/>
      <c r="E300" s="8"/>
      <c r="F300" s="8"/>
      <c r="G300" s="8"/>
      <c r="H300" s="8"/>
      <c r="I300" s="8"/>
      <c r="J300" s="8"/>
      <c r="K300" s="8"/>
    </row>
    <row r="301" spans="1:11" ht="15">
      <c r="A301" s="6"/>
      <c r="B301" s="8"/>
      <c r="C301" s="8"/>
      <c r="D301" s="8"/>
      <c r="E301" s="8"/>
      <c r="F301" s="8"/>
      <c r="G301" s="8"/>
      <c r="H301" s="8"/>
      <c r="I301" s="8"/>
      <c r="J301" s="8"/>
      <c r="K301" s="8"/>
    </row>
    <row r="302" spans="1:11" ht="15">
      <c r="A302" s="6"/>
      <c r="B302" s="8"/>
      <c r="C302" s="8"/>
      <c r="D302" s="8"/>
      <c r="E302" s="8"/>
      <c r="F302" s="8"/>
      <c r="G302" s="8"/>
      <c r="H302" s="8"/>
      <c r="I302" s="8"/>
      <c r="J302" s="8"/>
      <c r="K302" s="8"/>
    </row>
    <row r="303" spans="1:11" ht="15">
      <c r="A303" s="6"/>
      <c r="B303" s="8"/>
      <c r="C303" s="8"/>
      <c r="D303" s="8"/>
      <c r="E303" s="8"/>
      <c r="F303" s="8"/>
      <c r="G303" s="8"/>
      <c r="H303" s="8"/>
      <c r="I303" s="8"/>
      <c r="J303" s="8"/>
      <c r="K303" s="8"/>
    </row>
    <row r="304" spans="1:11" ht="15">
      <c r="A304" s="6"/>
      <c r="B304" s="8"/>
      <c r="C304" s="8"/>
      <c r="D304" s="8"/>
      <c r="E304" s="8"/>
      <c r="F304" s="8"/>
      <c r="G304" s="8"/>
      <c r="H304" s="8"/>
      <c r="I304" s="8"/>
      <c r="J304" s="8"/>
      <c r="K304" s="8"/>
    </row>
    <row r="305" spans="1:11" ht="15">
      <c r="A305" s="6"/>
      <c r="B305" s="8"/>
      <c r="C305" s="8"/>
      <c r="D305" s="8"/>
      <c r="E305" s="8"/>
      <c r="F305" s="8"/>
      <c r="G305" s="8"/>
      <c r="H305" s="8"/>
      <c r="I305" s="8"/>
      <c r="J305" s="8"/>
      <c r="K305" s="8"/>
    </row>
    <row r="306" spans="1:11" ht="15">
      <c r="A306" s="6"/>
      <c r="B306" s="8"/>
      <c r="C306" s="8"/>
      <c r="D306" s="8"/>
      <c r="E306" s="8"/>
      <c r="F306" s="8"/>
      <c r="G306" s="8"/>
      <c r="H306" s="8"/>
      <c r="I306" s="8"/>
      <c r="J306" s="8"/>
      <c r="K306" s="8"/>
    </row>
    <row r="307" spans="1:11" ht="15">
      <c r="A307" s="6"/>
      <c r="B307" s="8"/>
      <c r="C307" s="8"/>
      <c r="D307" s="8"/>
      <c r="E307" s="8"/>
      <c r="F307" s="8"/>
      <c r="G307" s="8"/>
      <c r="H307" s="8"/>
      <c r="I307" s="8"/>
      <c r="J307" s="8"/>
      <c r="K307" s="8"/>
    </row>
    <row r="308" spans="1:11" ht="15">
      <c r="A308" s="6"/>
      <c r="B308" s="8"/>
      <c r="C308" s="8"/>
      <c r="D308" s="8"/>
      <c r="E308" s="8"/>
      <c r="F308" s="8"/>
      <c r="G308" s="8"/>
      <c r="H308" s="8"/>
      <c r="I308" s="8"/>
      <c r="J308" s="8"/>
      <c r="K308" s="8"/>
    </row>
    <row r="309" spans="1:11" ht="15">
      <c r="A309" s="6"/>
      <c r="B309" s="8"/>
      <c r="C309" s="8"/>
      <c r="D309" s="8"/>
      <c r="E309" s="8"/>
      <c r="F309" s="8"/>
      <c r="G309" s="8"/>
      <c r="H309" s="8"/>
      <c r="I309" s="8"/>
      <c r="J309" s="8"/>
      <c r="K309" s="8"/>
    </row>
    <row r="310" spans="1:11" ht="15">
      <c r="A310" s="6"/>
      <c r="B310" s="8"/>
      <c r="C310" s="8"/>
      <c r="D310" s="8"/>
      <c r="E310" s="8"/>
      <c r="F310" s="8"/>
      <c r="G310" s="8"/>
      <c r="H310" s="8"/>
      <c r="I310" s="8"/>
      <c r="J310" s="8"/>
      <c r="K310" s="8"/>
    </row>
    <row r="311" spans="1:11" ht="15">
      <c r="A311" s="6"/>
      <c r="B311" s="8"/>
      <c r="C311" s="8"/>
      <c r="D311" s="8"/>
      <c r="E311" s="8"/>
      <c r="F311" s="8"/>
      <c r="G311" s="8"/>
      <c r="H311" s="8"/>
      <c r="I311" s="8"/>
      <c r="J311" s="8"/>
      <c r="K311" s="8"/>
    </row>
    <row r="312" spans="1:11" ht="15">
      <c r="A312" s="6"/>
      <c r="B312" s="8"/>
      <c r="C312" s="8"/>
      <c r="D312" s="8"/>
      <c r="E312" s="8"/>
      <c r="F312" s="8"/>
      <c r="G312" s="8"/>
      <c r="H312" s="8"/>
      <c r="I312" s="8"/>
      <c r="J312" s="8"/>
      <c r="K312" s="8"/>
    </row>
    <row r="313" spans="1:11" ht="15">
      <c r="A313" s="6"/>
      <c r="B313" s="8"/>
      <c r="C313" s="8"/>
      <c r="D313" s="8"/>
      <c r="E313" s="8"/>
      <c r="F313" s="8"/>
      <c r="G313" s="8"/>
      <c r="H313" s="8"/>
      <c r="I313" s="8"/>
      <c r="J313" s="8"/>
      <c r="K313" s="8"/>
    </row>
    <row r="314" spans="1:11" ht="15">
      <c r="A314" s="6"/>
      <c r="B314" s="8"/>
      <c r="C314" s="8"/>
      <c r="D314" s="8"/>
      <c r="E314" s="8"/>
      <c r="F314" s="8"/>
      <c r="G314" s="8"/>
      <c r="H314" s="8"/>
      <c r="I314" s="8"/>
      <c r="J314" s="8"/>
      <c r="K314" s="8"/>
    </row>
    <row r="315" spans="1:11" ht="15">
      <c r="A315" s="6"/>
      <c r="B315" s="8"/>
      <c r="C315" s="8"/>
      <c r="D315" s="8"/>
      <c r="E315" s="8"/>
      <c r="F315" s="8"/>
      <c r="G315" s="8"/>
      <c r="H315" s="8"/>
      <c r="I315" s="8"/>
      <c r="J315" s="8"/>
      <c r="K315" s="8"/>
    </row>
    <row r="316" spans="1:11" ht="15">
      <c r="A316" s="6"/>
      <c r="B316" s="8"/>
      <c r="C316" s="8"/>
      <c r="D316" s="8"/>
      <c r="E316" s="8"/>
      <c r="F316" s="8"/>
      <c r="G316" s="8"/>
      <c r="H316" s="8"/>
      <c r="I316" s="8"/>
      <c r="J316" s="8"/>
      <c r="K316" s="8"/>
    </row>
    <row r="317" spans="1:11" ht="15">
      <c r="A317" s="6"/>
      <c r="B317" s="8"/>
      <c r="C317" s="8"/>
      <c r="D317" s="8"/>
      <c r="E317" s="8"/>
      <c r="F317" s="8"/>
      <c r="G317" s="8"/>
      <c r="H317" s="8"/>
      <c r="I317" s="8"/>
      <c r="J317" s="8"/>
      <c r="K317" s="8"/>
    </row>
    <row r="318" spans="1:11" ht="15">
      <c r="A318" s="6"/>
      <c r="B318" s="8"/>
      <c r="C318" s="8"/>
      <c r="D318" s="8"/>
      <c r="E318" s="8"/>
      <c r="F318" s="8"/>
      <c r="G318" s="8"/>
      <c r="H318" s="8"/>
      <c r="I318" s="8"/>
      <c r="J318" s="8"/>
      <c r="K318" s="8"/>
    </row>
    <row r="319" spans="1:11" ht="15">
      <c r="A319" s="6"/>
      <c r="B319" s="8"/>
      <c r="C319" s="8"/>
      <c r="D319" s="8"/>
      <c r="E319" s="8"/>
      <c r="F319" s="8"/>
      <c r="G319" s="8"/>
      <c r="H319" s="8"/>
      <c r="I319" s="8"/>
      <c r="J319" s="8"/>
      <c r="K319" s="8"/>
    </row>
    <row r="320" spans="1:11" ht="15">
      <c r="A320" s="6"/>
      <c r="B320" s="8"/>
      <c r="C320" s="8"/>
      <c r="D320" s="8"/>
      <c r="E320" s="8"/>
      <c r="F320" s="8"/>
      <c r="G320" s="8"/>
      <c r="H320" s="8"/>
      <c r="I320" s="8"/>
      <c r="J320" s="8"/>
      <c r="K320" s="8"/>
    </row>
    <row r="321" spans="1:11" ht="15">
      <c r="A321" s="6"/>
      <c r="B321" s="8"/>
      <c r="C321" s="8"/>
      <c r="D321" s="8"/>
      <c r="E321" s="8"/>
      <c r="F321" s="8"/>
      <c r="G321" s="8"/>
      <c r="H321" s="8"/>
      <c r="I321" s="8"/>
      <c r="J321" s="8"/>
      <c r="K321" s="8"/>
    </row>
    <row r="322" spans="1:11" ht="15">
      <c r="A322" s="6"/>
      <c r="B322" s="8"/>
      <c r="C322" s="8"/>
      <c r="D322" s="8"/>
      <c r="E322" s="8"/>
      <c r="F322" s="8"/>
      <c r="G322" s="8"/>
      <c r="H322" s="8"/>
      <c r="I322" s="8"/>
      <c r="J322" s="8"/>
      <c r="K322" s="8"/>
    </row>
    <row r="323" spans="1:11" ht="15">
      <c r="A323" s="6"/>
      <c r="B323" s="8"/>
      <c r="C323" s="8"/>
      <c r="D323" s="8"/>
      <c r="E323" s="8"/>
      <c r="F323" s="8"/>
      <c r="G323" s="8"/>
      <c r="H323" s="8"/>
      <c r="I323" s="8"/>
      <c r="J323" s="8"/>
      <c r="K323" s="8"/>
    </row>
    <row r="324" spans="1:11" ht="15">
      <c r="A324" s="6"/>
      <c r="B324" s="8"/>
      <c r="C324" s="8"/>
      <c r="D324" s="8"/>
      <c r="E324" s="8"/>
      <c r="F324" s="8"/>
      <c r="G324" s="8"/>
      <c r="H324" s="8"/>
      <c r="I324" s="8"/>
      <c r="J324" s="8"/>
      <c r="K324" s="8"/>
    </row>
    <row r="325" spans="1:11" ht="15">
      <c r="A325" s="6"/>
      <c r="B325" s="8"/>
      <c r="C325" s="8"/>
      <c r="D325" s="8"/>
      <c r="E325" s="8"/>
      <c r="F325" s="8"/>
      <c r="G325" s="8"/>
      <c r="H325" s="8"/>
      <c r="I325" s="8"/>
      <c r="J325" s="8"/>
      <c r="K325" s="8"/>
    </row>
    <row r="326" spans="1:11" ht="15">
      <c r="A326" s="6"/>
      <c r="B326" s="8"/>
      <c r="C326" s="8"/>
      <c r="D326" s="8"/>
      <c r="E326" s="8"/>
      <c r="F326" s="8"/>
      <c r="G326" s="8"/>
      <c r="H326" s="8"/>
      <c r="I326" s="8"/>
      <c r="J326" s="8"/>
      <c r="K326" s="8"/>
    </row>
    <row r="327" spans="1:11" ht="15">
      <c r="A327" s="6"/>
      <c r="B327" s="8"/>
      <c r="C327" s="8"/>
      <c r="D327" s="8"/>
      <c r="E327" s="8"/>
      <c r="F327" s="8"/>
      <c r="G327" s="8"/>
      <c r="H327" s="8"/>
      <c r="I327" s="8"/>
      <c r="J327" s="8"/>
      <c r="K327" s="8"/>
    </row>
    <row r="328" spans="1:11" ht="15">
      <c r="A328" s="6"/>
      <c r="B328" s="8"/>
      <c r="C328" s="8"/>
      <c r="D328" s="8"/>
      <c r="E328" s="8"/>
      <c r="F328" s="8"/>
      <c r="G328" s="8"/>
      <c r="H328" s="8"/>
      <c r="I328" s="8"/>
      <c r="J328" s="8"/>
      <c r="K328" s="8"/>
    </row>
    <row r="329" spans="1:11" ht="15">
      <c r="A329" s="6"/>
      <c r="B329" s="8"/>
      <c r="C329" s="8"/>
      <c r="D329" s="8"/>
      <c r="E329" s="8"/>
      <c r="F329" s="8"/>
      <c r="G329" s="8"/>
      <c r="H329" s="8"/>
      <c r="I329" s="8"/>
      <c r="J329" s="8"/>
      <c r="K329" s="8"/>
    </row>
    <row r="330" spans="1:11" ht="15">
      <c r="A330" s="6"/>
      <c r="B330" s="8"/>
      <c r="C330" s="8"/>
      <c r="D330" s="8"/>
      <c r="E330" s="8"/>
      <c r="F330" s="8"/>
      <c r="G330" s="8"/>
      <c r="H330" s="8"/>
      <c r="I330" s="8"/>
      <c r="J330" s="8"/>
      <c r="K330" s="8"/>
    </row>
    <row r="331" spans="1:11" ht="15">
      <c r="A331" s="6"/>
      <c r="B331" s="8"/>
      <c r="C331" s="8"/>
      <c r="D331" s="8"/>
      <c r="E331" s="8"/>
      <c r="F331" s="8"/>
      <c r="G331" s="8"/>
      <c r="H331" s="8"/>
      <c r="I331" s="8"/>
      <c r="J331" s="8"/>
      <c r="K331" s="8"/>
    </row>
    <row r="332" spans="1:11" ht="15">
      <c r="A332" s="6"/>
      <c r="B332" s="8"/>
      <c r="C332" s="8"/>
      <c r="D332" s="8"/>
      <c r="E332" s="8"/>
      <c r="F332" s="8"/>
      <c r="G332" s="8"/>
      <c r="H332" s="8"/>
      <c r="I332" s="8"/>
      <c r="J332" s="8"/>
      <c r="K332" s="8"/>
    </row>
    <row r="333" spans="1:11" ht="15">
      <c r="A333" s="6"/>
      <c r="B333" s="8"/>
      <c r="C333" s="8"/>
      <c r="D333" s="8"/>
      <c r="E333" s="8"/>
      <c r="F333" s="8"/>
      <c r="G333" s="8"/>
      <c r="H333" s="8"/>
      <c r="I333" s="8"/>
      <c r="J333" s="8"/>
      <c r="K333" s="8"/>
    </row>
    <row r="334" spans="1:11" ht="15">
      <c r="A334" s="6"/>
      <c r="B334" s="8"/>
      <c r="C334" s="8"/>
      <c r="D334" s="8"/>
      <c r="E334" s="8"/>
      <c r="F334" s="8"/>
      <c r="G334" s="8"/>
      <c r="H334" s="8"/>
      <c r="I334" s="8"/>
      <c r="J334" s="8"/>
      <c r="K334" s="8"/>
    </row>
    <row r="335" spans="1:11" ht="15">
      <c r="A335" s="6"/>
      <c r="B335" s="8"/>
      <c r="C335" s="8"/>
      <c r="D335" s="8"/>
      <c r="E335" s="8"/>
      <c r="F335" s="8"/>
      <c r="G335" s="8"/>
      <c r="H335" s="8"/>
      <c r="I335" s="8"/>
      <c r="J335" s="8"/>
      <c r="K335" s="8"/>
    </row>
    <row r="336" spans="1:11" ht="15">
      <c r="A336" s="6"/>
      <c r="B336" s="8"/>
      <c r="C336" s="8"/>
      <c r="D336" s="8"/>
      <c r="E336" s="8"/>
      <c r="F336" s="8"/>
      <c r="G336" s="8"/>
      <c r="H336" s="8"/>
      <c r="I336" s="8"/>
      <c r="J336" s="8"/>
      <c r="K336" s="8"/>
    </row>
    <row r="337" spans="1:11" ht="15">
      <c r="A337" s="6"/>
      <c r="B337" s="8"/>
      <c r="C337" s="8"/>
      <c r="D337" s="8"/>
      <c r="E337" s="8"/>
      <c r="F337" s="8"/>
      <c r="G337" s="8"/>
      <c r="H337" s="8"/>
      <c r="I337" s="8"/>
      <c r="J337" s="8"/>
      <c r="K337" s="8"/>
    </row>
    <row r="338" spans="1:11" ht="15">
      <c r="A338" s="6"/>
      <c r="B338" s="8"/>
      <c r="C338" s="8"/>
      <c r="D338" s="8"/>
      <c r="E338" s="8"/>
      <c r="F338" s="8"/>
      <c r="G338" s="8"/>
      <c r="H338" s="8"/>
      <c r="I338" s="8"/>
      <c r="J338" s="8"/>
      <c r="K338" s="8"/>
    </row>
    <row r="339" spans="1:11" ht="15">
      <c r="A339" s="6"/>
      <c r="B339" s="8"/>
      <c r="C339" s="8"/>
      <c r="D339" s="8"/>
      <c r="E339" s="8"/>
      <c r="F339" s="8"/>
      <c r="G339" s="8"/>
      <c r="H339" s="8"/>
      <c r="I339" s="8"/>
      <c r="J339" s="8"/>
      <c r="K339" s="8"/>
    </row>
    <row r="340" spans="1:11" ht="15">
      <c r="A340" s="6"/>
      <c r="B340" s="8"/>
      <c r="C340" s="8"/>
      <c r="D340" s="8"/>
      <c r="E340" s="8"/>
      <c r="F340" s="8"/>
      <c r="G340" s="8"/>
      <c r="H340" s="8"/>
      <c r="I340" s="8"/>
      <c r="J340" s="8"/>
      <c r="K340" s="8"/>
    </row>
    <row r="341" spans="1:11" ht="15">
      <c r="A341" s="6"/>
      <c r="B341" s="8"/>
      <c r="C341" s="8"/>
      <c r="D341" s="8"/>
      <c r="E341" s="8"/>
      <c r="F341" s="8"/>
      <c r="G341" s="8"/>
      <c r="H341" s="8"/>
      <c r="I341" s="8"/>
      <c r="J341" s="8"/>
      <c r="K341" s="8"/>
    </row>
    <row r="342" spans="1:11" ht="15">
      <c r="A342" s="6"/>
      <c r="B342" s="8"/>
      <c r="C342" s="8"/>
      <c r="D342" s="8"/>
      <c r="E342" s="8"/>
      <c r="F342" s="8"/>
      <c r="G342" s="8"/>
      <c r="H342" s="8"/>
      <c r="I342" s="8"/>
      <c r="J342" s="8"/>
      <c r="K342" s="8"/>
    </row>
    <row r="343" spans="1:11" ht="15">
      <c r="A343" s="6"/>
      <c r="B343" s="8"/>
      <c r="C343" s="8"/>
      <c r="D343" s="8"/>
      <c r="E343" s="8"/>
      <c r="F343" s="8"/>
      <c r="G343" s="8"/>
      <c r="H343" s="8"/>
      <c r="I343" s="8"/>
      <c r="J343" s="8"/>
      <c r="K343" s="8"/>
    </row>
    <row r="344" spans="1:11" ht="1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</row>
    <row r="345" spans="1:11" ht="15">
      <c r="A345" s="6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r="346" spans="1:11" ht="15">
      <c r="A346" s="6"/>
      <c r="B346" s="8"/>
      <c r="C346" s="8"/>
      <c r="D346" s="8"/>
      <c r="E346" s="8"/>
      <c r="F346" s="8"/>
      <c r="G346" s="8"/>
      <c r="H346" s="8"/>
      <c r="I346" s="8"/>
      <c r="J346" s="8"/>
      <c r="K346" s="8"/>
    </row>
    <row r="347" spans="1:11" ht="15">
      <c r="A347" s="6"/>
      <c r="B347" s="8"/>
      <c r="C347" s="8"/>
      <c r="D347" s="8"/>
      <c r="E347" s="8"/>
      <c r="F347" s="8"/>
      <c r="G347" s="8"/>
      <c r="H347" s="8"/>
      <c r="I347" s="8"/>
      <c r="J347" s="8"/>
      <c r="K347" s="8"/>
    </row>
    <row r="348" spans="1:11" ht="1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</row>
    <row r="349" spans="1:11" ht="15">
      <c r="A349" s="6"/>
      <c r="B349" s="8"/>
      <c r="C349" s="8"/>
      <c r="D349" s="8"/>
      <c r="E349" s="8"/>
      <c r="F349" s="8"/>
      <c r="G349" s="8"/>
      <c r="H349" s="8"/>
      <c r="I349" s="8"/>
      <c r="J349" s="8"/>
      <c r="K349" s="8"/>
    </row>
    <row r="350" spans="1:11" ht="15">
      <c r="A350" s="6"/>
      <c r="B350" s="8"/>
      <c r="C350" s="8"/>
      <c r="D350" s="8"/>
      <c r="E350" s="8"/>
      <c r="F350" s="8"/>
      <c r="G350" s="8"/>
      <c r="H350" s="8"/>
      <c r="I350" s="8"/>
      <c r="J350" s="8"/>
      <c r="K350" s="8"/>
    </row>
    <row r="351" spans="1:11" ht="15">
      <c r="A351" s="6"/>
      <c r="B351" s="8"/>
      <c r="C351" s="8"/>
      <c r="D351" s="8"/>
      <c r="E351" s="8"/>
      <c r="F351" s="8"/>
      <c r="G351" s="8"/>
      <c r="H351" s="8"/>
      <c r="I351" s="8"/>
      <c r="J351" s="8"/>
      <c r="K351" s="8"/>
    </row>
    <row r="352" spans="1:11" ht="15">
      <c r="A352" s="6"/>
      <c r="B352" s="8"/>
      <c r="C352" s="8"/>
      <c r="D352" s="8"/>
      <c r="E352" s="8"/>
      <c r="F352" s="8"/>
      <c r="G352" s="8"/>
      <c r="H352" s="8"/>
      <c r="I352" s="8"/>
      <c r="J352" s="8"/>
      <c r="K352" s="8"/>
    </row>
    <row r="353" spans="1:11" ht="15">
      <c r="A353" s="6"/>
      <c r="B353" s="8"/>
      <c r="C353" s="8"/>
      <c r="D353" s="8"/>
      <c r="E353" s="8"/>
      <c r="F353" s="8"/>
      <c r="G353" s="8"/>
      <c r="H353" s="8"/>
      <c r="I353" s="8"/>
      <c r="J353" s="8"/>
      <c r="K353" s="8"/>
    </row>
    <row r="354" spans="1:11" ht="15">
      <c r="A354" s="6"/>
      <c r="B354" s="8"/>
      <c r="C354" s="8"/>
      <c r="D354" s="8"/>
      <c r="E354" s="8"/>
      <c r="F354" s="8"/>
      <c r="G354" s="8"/>
      <c r="H354" s="8"/>
      <c r="I354" s="8"/>
      <c r="J354" s="8"/>
      <c r="K354" s="8"/>
    </row>
    <row r="355" spans="1:11" ht="15">
      <c r="A355" s="6"/>
      <c r="B355" s="8"/>
      <c r="C355" s="8"/>
      <c r="D355" s="8"/>
      <c r="E355" s="8"/>
      <c r="F355" s="8"/>
      <c r="G355" s="8"/>
      <c r="H355" s="8"/>
      <c r="I355" s="8"/>
      <c r="J355" s="8"/>
      <c r="K355" s="8"/>
    </row>
    <row r="356" spans="1:11" ht="15">
      <c r="A356" s="6"/>
      <c r="B356" s="8"/>
      <c r="C356" s="8"/>
      <c r="D356" s="8"/>
      <c r="E356" s="8"/>
      <c r="F356" s="8"/>
      <c r="G356" s="8"/>
      <c r="H356" s="8"/>
      <c r="I356" s="8"/>
      <c r="J356" s="8"/>
      <c r="K356" s="8"/>
    </row>
    <row r="357" spans="1:11" ht="15">
      <c r="A357" s="6"/>
      <c r="B357" s="8"/>
      <c r="C357" s="8"/>
      <c r="D357" s="8"/>
      <c r="E357" s="8"/>
      <c r="F357" s="8"/>
      <c r="G357" s="8"/>
      <c r="H357" s="8"/>
      <c r="I357" s="8"/>
      <c r="J357" s="8"/>
      <c r="K357" s="8"/>
    </row>
    <row r="358" spans="1:11" ht="15">
      <c r="A358" s="6"/>
      <c r="B358" s="8"/>
      <c r="C358" s="8"/>
      <c r="D358" s="8"/>
      <c r="E358" s="8"/>
      <c r="F358" s="8"/>
      <c r="G358" s="8"/>
      <c r="H358" s="8"/>
      <c r="I358" s="8"/>
      <c r="J358" s="8"/>
      <c r="K358" s="8"/>
    </row>
    <row r="359" spans="1:11" ht="15">
      <c r="A359" s="6"/>
      <c r="B359" s="8"/>
      <c r="C359" s="8"/>
      <c r="D359" s="8"/>
      <c r="E359" s="8"/>
      <c r="F359" s="8"/>
      <c r="G359" s="8"/>
      <c r="H359" s="8"/>
      <c r="I359" s="8"/>
      <c r="J359" s="8"/>
      <c r="K359" s="8"/>
    </row>
    <row r="360" spans="1:11" ht="15">
      <c r="A360" s="6"/>
      <c r="B360" s="8"/>
      <c r="C360" s="8"/>
      <c r="D360" s="8"/>
      <c r="E360" s="8"/>
      <c r="F360" s="8"/>
      <c r="G360" s="8"/>
      <c r="H360" s="8"/>
      <c r="I360" s="8"/>
      <c r="J360" s="8"/>
      <c r="K360" s="8"/>
    </row>
    <row r="361" spans="1:11" ht="15">
      <c r="A361" s="6"/>
      <c r="B361" s="8"/>
      <c r="C361" s="8"/>
      <c r="D361" s="8"/>
      <c r="E361" s="8"/>
      <c r="F361" s="8"/>
      <c r="G361" s="8"/>
      <c r="H361" s="8"/>
      <c r="I361" s="8"/>
      <c r="J361" s="8"/>
      <c r="K361" s="8"/>
    </row>
    <row r="362" spans="1:11" ht="15">
      <c r="A362" s="6"/>
      <c r="B362" s="8"/>
      <c r="C362" s="8"/>
      <c r="D362" s="8"/>
      <c r="E362" s="8"/>
      <c r="F362" s="8"/>
      <c r="G362" s="8"/>
      <c r="H362" s="8"/>
      <c r="I362" s="8"/>
      <c r="J362" s="8"/>
      <c r="K362" s="8"/>
    </row>
    <row r="363" spans="1:11" ht="15">
      <c r="A363" s="6"/>
      <c r="B363" s="8"/>
      <c r="C363" s="8"/>
      <c r="D363" s="8"/>
      <c r="E363" s="8"/>
      <c r="F363" s="8"/>
      <c r="G363" s="8"/>
      <c r="H363" s="8"/>
      <c r="I363" s="8"/>
      <c r="J363" s="8"/>
      <c r="K363" s="8"/>
    </row>
    <row r="364" spans="1:11" ht="15">
      <c r="A364" s="6"/>
      <c r="B364" s="8"/>
      <c r="C364" s="8"/>
      <c r="D364" s="8"/>
      <c r="E364" s="8"/>
      <c r="F364" s="8"/>
      <c r="G364" s="8"/>
      <c r="H364" s="8"/>
      <c r="I364" s="8"/>
      <c r="J364" s="8"/>
      <c r="K364" s="8"/>
    </row>
    <row r="365" spans="1:11" ht="15">
      <c r="A365" s="6"/>
      <c r="B365" s="8"/>
      <c r="C365" s="8"/>
      <c r="D365" s="8"/>
      <c r="E365" s="8"/>
      <c r="F365" s="8"/>
      <c r="G365" s="8"/>
      <c r="H365" s="8"/>
      <c r="I365" s="8"/>
      <c r="J365" s="8"/>
      <c r="K365" s="8"/>
    </row>
    <row r="366" spans="1:11" ht="15">
      <c r="A366" s="6"/>
      <c r="B366" s="8"/>
      <c r="C366" s="8"/>
      <c r="D366" s="8"/>
      <c r="E366" s="8"/>
      <c r="F366" s="8"/>
      <c r="G366" s="8"/>
      <c r="H366" s="8"/>
      <c r="I366" s="8"/>
      <c r="J366" s="8"/>
      <c r="K366" s="8"/>
    </row>
    <row r="367" spans="1:11" ht="15">
      <c r="A367" s="6"/>
      <c r="B367" s="8"/>
      <c r="C367" s="8"/>
      <c r="D367" s="8"/>
      <c r="E367" s="8"/>
      <c r="F367" s="8"/>
      <c r="G367" s="8"/>
      <c r="H367" s="8"/>
      <c r="I367" s="8"/>
      <c r="J367" s="8"/>
      <c r="K367" s="8"/>
    </row>
    <row r="368" spans="1:11" ht="15">
      <c r="A368" s="6"/>
      <c r="B368" s="8"/>
      <c r="C368" s="8"/>
      <c r="D368" s="8"/>
      <c r="E368" s="8"/>
      <c r="F368" s="8"/>
      <c r="G368" s="8"/>
      <c r="H368" s="8"/>
      <c r="I368" s="8"/>
      <c r="J368" s="8"/>
      <c r="K368" s="8"/>
    </row>
    <row r="369" spans="1:11" ht="15">
      <c r="A369" s="6"/>
      <c r="B369" s="8"/>
      <c r="C369" s="8"/>
      <c r="D369" s="8"/>
      <c r="E369" s="8"/>
      <c r="F369" s="8"/>
      <c r="G369" s="8"/>
      <c r="H369" s="8"/>
      <c r="I369" s="8"/>
      <c r="J369" s="8"/>
      <c r="K369" s="8"/>
    </row>
    <row r="370" spans="1:11" ht="15">
      <c r="A370" s="6"/>
      <c r="B370" s="8"/>
      <c r="C370" s="8"/>
      <c r="D370" s="8"/>
      <c r="E370" s="8"/>
      <c r="F370" s="8"/>
      <c r="G370" s="8"/>
      <c r="H370" s="8"/>
      <c r="I370" s="8"/>
      <c r="J370" s="8"/>
      <c r="K370" s="8"/>
    </row>
    <row r="371" spans="1:11" ht="15">
      <c r="A371" s="6"/>
      <c r="B371" s="8"/>
      <c r="C371" s="8"/>
      <c r="D371" s="8"/>
      <c r="E371" s="8"/>
      <c r="F371" s="8"/>
      <c r="G371" s="8"/>
      <c r="H371" s="8"/>
      <c r="I371" s="8"/>
      <c r="J371" s="8"/>
      <c r="K371" s="8"/>
    </row>
    <row r="372" spans="1:11" ht="15">
      <c r="A372" s="6"/>
      <c r="B372" s="8"/>
      <c r="C372" s="8"/>
      <c r="D372" s="8"/>
      <c r="E372" s="8"/>
      <c r="F372" s="8"/>
      <c r="G372" s="8"/>
      <c r="H372" s="8"/>
      <c r="I372" s="8"/>
      <c r="J372" s="8"/>
      <c r="K372" s="8"/>
    </row>
    <row r="373" spans="1:11" ht="15">
      <c r="A373" s="6"/>
      <c r="B373" s="8"/>
      <c r="C373" s="8"/>
      <c r="D373" s="8"/>
      <c r="E373" s="8"/>
      <c r="F373" s="8"/>
      <c r="G373" s="8"/>
      <c r="H373" s="8"/>
      <c r="I373" s="8"/>
      <c r="J373" s="8"/>
      <c r="K373" s="8"/>
    </row>
    <row r="374" spans="1:11" ht="15">
      <c r="A374" s="6"/>
      <c r="B374" s="8"/>
      <c r="C374" s="8"/>
      <c r="D374" s="8"/>
      <c r="E374" s="8"/>
      <c r="F374" s="8"/>
      <c r="G374" s="8"/>
      <c r="H374" s="8"/>
      <c r="I374" s="8"/>
      <c r="J374" s="8"/>
      <c r="K374" s="8"/>
    </row>
    <row r="375" spans="1:11" ht="15">
      <c r="A375" s="6"/>
      <c r="B375" s="8"/>
      <c r="C375" s="8"/>
      <c r="D375" s="8"/>
      <c r="E375" s="8"/>
      <c r="F375" s="8"/>
      <c r="G375" s="8"/>
      <c r="H375" s="8"/>
      <c r="I375" s="8"/>
      <c r="J375" s="8"/>
      <c r="K375" s="8"/>
    </row>
    <row r="376" spans="1:11" ht="15">
      <c r="A376" s="6"/>
      <c r="B376" s="8"/>
      <c r="C376" s="8"/>
      <c r="D376" s="8"/>
      <c r="E376" s="8"/>
      <c r="F376" s="8"/>
      <c r="G376" s="8"/>
      <c r="H376" s="8"/>
      <c r="I376" s="8"/>
      <c r="J376" s="8"/>
      <c r="K376" s="8"/>
    </row>
    <row r="377" spans="1:11" ht="15">
      <c r="A377" s="6"/>
      <c r="B377" s="8"/>
      <c r="C377" s="8"/>
      <c r="D377" s="8"/>
      <c r="E377" s="8"/>
      <c r="F377" s="8"/>
      <c r="G377" s="8"/>
      <c r="H377" s="8"/>
      <c r="I377" s="8"/>
      <c r="J377" s="8"/>
      <c r="K377" s="8"/>
    </row>
    <row r="378" spans="1:11" ht="15">
      <c r="A378" s="6"/>
      <c r="B378" s="8"/>
      <c r="C378" s="8"/>
      <c r="D378" s="8"/>
      <c r="E378" s="8"/>
      <c r="F378" s="8"/>
      <c r="G378" s="8"/>
      <c r="H378" s="8"/>
      <c r="I378" s="8"/>
      <c r="J378" s="8"/>
      <c r="K378" s="8"/>
    </row>
    <row r="379" spans="1:11" ht="15">
      <c r="A379" s="6"/>
      <c r="B379" s="8"/>
      <c r="C379" s="8"/>
      <c r="D379" s="8"/>
      <c r="E379" s="8"/>
      <c r="F379" s="8"/>
      <c r="G379" s="8"/>
      <c r="H379" s="8"/>
      <c r="I379" s="8"/>
      <c r="J379" s="8"/>
      <c r="K379" s="8"/>
    </row>
    <row r="380" spans="1:11" ht="15">
      <c r="A380" s="6"/>
      <c r="B380" s="8"/>
      <c r="C380" s="8"/>
      <c r="D380" s="8"/>
      <c r="E380" s="8"/>
      <c r="F380" s="8"/>
      <c r="G380" s="8"/>
      <c r="H380" s="8"/>
      <c r="I380" s="8"/>
      <c r="J380" s="8"/>
      <c r="K380" s="8"/>
    </row>
    <row r="381" spans="1:11" ht="15">
      <c r="A381" s="6"/>
      <c r="B381" s="8"/>
      <c r="C381" s="8"/>
      <c r="D381" s="8"/>
      <c r="E381" s="8"/>
      <c r="F381" s="8"/>
      <c r="G381" s="8"/>
      <c r="H381" s="8"/>
      <c r="I381" s="8"/>
      <c r="J381" s="8"/>
      <c r="K381" s="8"/>
    </row>
    <row r="382" spans="1:11" ht="15">
      <c r="A382" s="6"/>
      <c r="B382" s="8"/>
      <c r="C382" s="8"/>
      <c r="D382" s="8"/>
      <c r="E382" s="8"/>
      <c r="F382" s="8"/>
      <c r="G382" s="8"/>
      <c r="H382" s="8"/>
      <c r="I382" s="8"/>
      <c r="J382" s="8"/>
      <c r="K382" s="8"/>
    </row>
    <row r="383" spans="1:11" ht="15">
      <c r="A383" s="6"/>
      <c r="B383" s="8"/>
      <c r="C383" s="8"/>
      <c r="D383" s="8"/>
      <c r="E383" s="8"/>
      <c r="F383" s="8"/>
      <c r="G383" s="8"/>
      <c r="H383" s="8"/>
      <c r="I383" s="8"/>
      <c r="J383" s="8"/>
      <c r="K383" s="8"/>
    </row>
    <row r="384" spans="1:11" ht="15">
      <c r="A384" s="6"/>
      <c r="B384" s="8"/>
      <c r="C384" s="8"/>
      <c r="D384" s="8"/>
      <c r="E384" s="8"/>
      <c r="F384" s="8"/>
      <c r="G384" s="8"/>
      <c r="H384" s="8"/>
      <c r="I384" s="8"/>
      <c r="J384" s="8"/>
      <c r="K384" s="8"/>
    </row>
    <row r="385" spans="1:11" ht="15">
      <c r="A385" s="6"/>
      <c r="B385" s="8"/>
      <c r="C385" s="8"/>
      <c r="D385" s="8"/>
      <c r="E385" s="8"/>
      <c r="F385" s="8"/>
      <c r="G385" s="8"/>
      <c r="H385" s="8"/>
      <c r="I385" s="8"/>
      <c r="J385" s="8"/>
      <c r="K385" s="8"/>
    </row>
    <row r="386" spans="1:11" ht="15">
      <c r="A386" s="6"/>
      <c r="B386" s="8"/>
      <c r="C386" s="8"/>
      <c r="D386" s="8"/>
      <c r="E386" s="8"/>
      <c r="F386" s="8"/>
      <c r="G386" s="8"/>
      <c r="H386" s="8"/>
      <c r="I386" s="8"/>
      <c r="J386" s="8"/>
      <c r="K386" s="8"/>
    </row>
    <row r="387" spans="1:11" ht="15">
      <c r="A387" s="6"/>
      <c r="B387" s="8"/>
      <c r="C387" s="8"/>
      <c r="D387" s="8"/>
      <c r="E387" s="8"/>
      <c r="F387" s="8"/>
      <c r="G387" s="8"/>
      <c r="H387" s="8"/>
      <c r="I387" s="8"/>
      <c r="J387" s="8"/>
      <c r="K387" s="8"/>
    </row>
    <row r="388" spans="1:11" ht="15">
      <c r="A388" s="6"/>
      <c r="B388" s="8"/>
      <c r="C388" s="8"/>
      <c r="D388" s="8"/>
      <c r="E388" s="8"/>
      <c r="F388" s="8"/>
      <c r="G388" s="8"/>
      <c r="H388" s="8"/>
      <c r="I388" s="8"/>
      <c r="J388" s="8"/>
      <c r="K388" s="8"/>
    </row>
    <row r="389" spans="1:11" ht="15">
      <c r="A389" s="6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r="390" spans="1:11" ht="15">
      <c r="A390" s="6"/>
      <c r="B390" s="8"/>
      <c r="C390" s="8"/>
      <c r="D390" s="8"/>
      <c r="E390" s="8"/>
      <c r="F390" s="8"/>
      <c r="G390" s="8"/>
      <c r="H390" s="8"/>
      <c r="I390" s="8"/>
      <c r="J390" s="8"/>
      <c r="K390" s="8"/>
    </row>
    <row r="391" spans="1:11" ht="15">
      <c r="A391" s="6"/>
      <c r="B391" s="8"/>
      <c r="C391" s="8"/>
      <c r="D391" s="8"/>
      <c r="E391" s="8"/>
      <c r="F391" s="8"/>
      <c r="G391" s="8"/>
      <c r="H391" s="8"/>
      <c r="I391" s="8"/>
      <c r="J391" s="8"/>
      <c r="K391" s="8"/>
    </row>
    <row r="392" spans="1:11" ht="15">
      <c r="A392" s="6"/>
      <c r="B392" s="8"/>
      <c r="C392" s="8"/>
      <c r="D392" s="8"/>
      <c r="E392" s="8"/>
      <c r="F392" s="8"/>
      <c r="G392" s="8"/>
      <c r="H392" s="8"/>
      <c r="I392" s="8"/>
      <c r="J392" s="8"/>
      <c r="K392" s="8"/>
    </row>
    <row r="393" spans="1:11" ht="15">
      <c r="A393" s="6"/>
      <c r="B393" s="8"/>
      <c r="C393" s="8"/>
      <c r="D393" s="8"/>
      <c r="E393" s="8"/>
      <c r="F393" s="8"/>
      <c r="G393" s="8"/>
      <c r="H393" s="8"/>
      <c r="I393" s="8"/>
      <c r="J393" s="8"/>
      <c r="K393" s="8"/>
    </row>
    <row r="394" spans="1:11" ht="15">
      <c r="A394" s="6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r="395" spans="1:11" ht="15">
      <c r="A395" s="6"/>
      <c r="B395" s="8"/>
      <c r="C395" s="8"/>
      <c r="D395" s="8"/>
      <c r="E395" s="8"/>
      <c r="F395" s="8"/>
      <c r="G395" s="8"/>
      <c r="H395" s="8"/>
      <c r="I395" s="8"/>
      <c r="J395" s="8"/>
      <c r="K395" s="8"/>
    </row>
    <row r="396" spans="1:11" ht="15">
      <c r="A396" s="6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r="397" spans="1:11" ht="15">
      <c r="A397" s="6"/>
      <c r="B397" s="8"/>
      <c r="C397" s="8"/>
      <c r="D397" s="8"/>
      <c r="E397" s="8"/>
      <c r="F397" s="8"/>
      <c r="G397" s="8"/>
      <c r="H397" s="8"/>
      <c r="I397" s="8"/>
      <c r="J397" s="8"/>
      <c r="K397" s="8"/>
    </row>
    <row r="398" spans="1:11" ht="15">
      <c r="A398" s="6"/>
      <c r="B398" s="8"/>
      <c r="C398" s="8"/>
      <c r="D398" s="8"/>
      <c r="E398" s="8"/>
      <c r="F398" s="8"/>
      <c r="G398" s="8"/>
      <c r="H398" s="8"/>
      <c r="I398" s="8"/>
      <c r="J398" s="8"/>
      <c r="K398" s="8"/>
    </row>
    <row r="399" spans="1:11" ht="15">
      <c r="A399" s="6"/>
      <c r="B399" s="8"/>
      <c r="C399" s="8"/>
      <c r="D399" s="8"/>
      <c r="E399" s="8"/>
      <c r="F399" s="8"/>
      <c r="G399" s="8"/>
      <c r="H399" s="8"/>
      <c r="I399" s="8"/>
      <c r="J399" s="8"/>
      <c r="K399" s="8"/>
    </row>
    <row r="400" spans="1:11" ht="15">
      <c r="A400" s="6"/>
      <c r="B400" s="8"/>
      <c r="C400" s="8"/>
      <c r="D400" s="8"/>
      <c r="E400" s="8"/>
      <c r="F400" s="8"/>
      <c r="G400" s="8"/>
      <c r="H400" s="8"/>
      <c r="I400" s="8"/>
      <c r="J400" s="8"/>
      <c r="K400" s="8"/>
    </row>
    <row r="401" spans="1:11" ht="15">
      <c r="A401" s="6"/>
      <c r="B401" s="8"/>
      <c r="C401" s="8"/>
      <c r="D401" s="8"/>
      <c r="E401" s="8"/>
      <c r="F401" s="8"/>
      <c r="G401" s="8"/>
      <c r="H401" s="8"/>
      <c r="I401" s="8"/>
      <c r="J401" s="8"/>
      <c r="K401" s="8"/>
    </row>
    <row r="402" spans="1:11" ht="15">
      <c r="A402" s="6"/>
      <c r="B402" s="8"/>
      <c r="C402" s="8"/>
      <c r="D402" s="8"/>
      <c r="E402" s="8"/>
      <c r="F402" s="8"/>
      <c r="G402" s="8"/>
      <c r="H402" s="8"/>
      <c r="I402" s="8"/>
      <c r="J402" s="8"/>
      <c r="K402" s="8"/>
    </row>
    <row r="403" spans="1:11" ht="15">
      <c r="A403" s="6"/>
      <c r="B403" s="8"/>
      <c r="C403" s="8"/>
      <c r="D403" s="8"/>
      <c r="E403" s="8"/>
      <c r="F403" s="8"/>
      <c r="G403" s="8"/>
      <c r="H403" s="8"/>
      <c r="I403" s="8"/>
      <c r="J403" s="8"/>
      <c r="K403" s="8"/>
    </row>
    <row r="404" spans="1:11" ht="15">
      <c r="A404" s="6"/>
      <c r="B404" s="8"/>
      <c r="C404" s="8"/>
      <c r="D404" s="8"/>
      <c r="E404" s="8"/>
      <c r="F404" s="8"/>
      <c r="G404" s="8"/>
      <c r="H404" s="8"/>
      <c r="I404" s="8"/>
      <c r="J404" s="8"/>
      <c r="K404" s="8"/>
    </row>
    <row r="405" spans="1:11" ht="15">
      <c r="A405" s="6"/>
      <c r="B405" s="8"/>
      <c r="C405" s="8"/>
      <c r="D405" s="8"/>
      <c r="E405" s="8"/>
      <c r="F405" s="8"/>
      <c r="G405" s="8"/>
      <c r="H405" s="8"/>
      <c r="I405" s="8"/>
      <c r="J405" s="8"/>
      <c r="K405" s="8"/>
    </row>
    <row r="406" spans="1:11" ht="15">
      <c r="A406" s="6"/>
      <c r="B406" s="8"/>
      <c r="C406" s="8"/>
      <c r="D406" s="8"/>
      <c r="E406" s="8"/>
      <c r="F406" s="8"/>
      <c r="G406" s="8"/>
      <c r="H406" s="8"/>
      <c r="I406" s="8"/>
      <c r="J406" s="8"/>
      <c r="K406" s="8"/>
    </row>
    <row r="407" spans="1:11" ht="15">
      <c r="A407" s="6"/>
      <c r="B407" s="8"/>
      <c r="C407" s="8"/>
      <c r="D407" s="8"/>
      <c r="E407" s="8"/>
      <c r="F407" s="8"/>
      <c r="G407" s="8"/>
      <c r="H407" s="8"/>
      <c r="I407" s="8"/>
      <c r="J407" s="8"/>
      <c r="K407" s="8"/>
    </row>
    <row r="408" spans="1:11" ht="15">
      <c r="A408" s="6"/>
      <c r="B408" s="8"/>
      <c r="C408" s="8"/>
      <c r="D408" s="8"/>
      <c r="E408" s="8"/>
      <c r="F408" s="8"/>
      <c r="G408" s="8"/>
      <c r="H408" s="8"/>
      <c r="I408" s="8"/>
      <c r="J408" s="8"/>
      <c r="K408" s="8"/>
    </row>
    <row r="409" spans="1:11" ht="15">
      <c r="A409" s="6"/>
      <c r="B409" s="8"/>
      <c r="C409" s="8"/>
      <c r="D409" s="8"/>
      <c r="E409" s="8"/>
      <c r="F409" s="8"/>
      <c r="G409" s="8"/>
      <c r="H409" s="8"/>
      <c r="I409" s="8"/>
      <c r="J409" s="8"/>
      <c r="K409" s="8"/>
    </row>
    <row r="410" spans="1:11" ht="15">
      <c r="A410" s="6"/>
      <c r="B410" s="8"/>
      <c r="C410" s="8"/>
      <c r="D410" s="8"/>
      <c r="E410" s="8"/>
      <c r="F410" s="8"/>
      <c r="G410" s="8"/>
      <c r="H410" s="8"/>
      <c r="I410" s="8"/>
      <c r="J410" s="8"/>
      <c r="K410" s="8"/>
    </row>
    <row r="411" spans="1:11" ht="15">
      <c r="A411" s="6"/>
      <c r="B411" s="8"/>
      <c r="C411" s="8"/>
      <c r="D411" s="8"/>
      <c r="E411" s="8"/>
      <c r="F411" s="8"/>
      <c r="G411" s="8"/>
      <c r="H411" s="8"/>
      <c r="I411" s="8"/>
      <c r="J411" s="8"/>
      <c r="K411" s="8"/>
    </row>
    <row r="412" spans="1:11" ht="15">
      <c r="A412" s="6"/>
      <c r="B412" s="8"/>
      <c r="C412" s="8"/>
      <c r="D412" s="8"/>
      <c r="E412" s="8"/>
      <c r="F412" s="8"/>
      <c r="G412" s="8"/>
      <c r="H412" s="8"/>
      <c r="I412" s="8"/>
      <c r="J412" s="8"/>
      <c r="K412" s="8"/>
    </row>
    <row r="413" spans="1:11" ht="15">
      <c r="A413" s="6"/>
      <c r="B413" s="8"/>
      <c r="C413" s="8"/>
      <c r="D413" s="8"/>
      <c r="E413" s="8"/>
      <c r="F413" s="8"/>
      <c r="G413" s="8"/>
      <c r="H413" s="8"/>
      <c r="I413" s="8"/>
      <c r="J413" s="8"/>
      <c r="K413" s="8"/>
    </row>
    <row r="414" spans="1:11" ht="15">
      <c r="A414" s="6"/>
      <c r="B414" s="8"/>
      <c r="C414" s="8"/>
      <c r="D414" s="8"/>
      <c r="E414" s="8"/>
      <c r="F414" s="8"/>
      <c r="G414" s="8"/>
      <c r="H414" s="8"/>
      <c r="I414" s="8"/>
      <c r="J414" s="8"/>
      <c r="K414" s="8"/>
    </row>
    <row r="415" spans="1:11" ht="15">
      <c r="A415" s="6"/>
      <c r="B415" s="8"/>
      <c r="C415" s="8"/>
      <c r="D415" s="8"/>
      <c r="E415" s="8"/>
      <c r="F415" s="8"/>
      <c r="G415" s="8"/>
      <c r="H415" s="8"/>
      <c r="I415" s="8"/>
      <c r="J415" s="8"/>
      <c r="K415" s="8"/>
    </row>
    <row r="416" spans="1:11" ht="15">
      <c r="A416" s="6"/>
      <c r="B416" s="8"/>
      <c r="C416" s="8"/>
      <c r="D416" s="8"/>
      <c r="E416" s="8"/>
      <c r="F416" s="8"/>
      <c r="G416" s="8"/>
      <c r="H416" s="8"/>
      <c r="I416" s="8"/>
      <c r="J416" s="8"/>
      <c r="K416" s="8"/>
    </row>
    <row r="417" spans="1:11" ht="15">
      <c r="A417" s="6"/>
      <c r="B417" s="8"/>
      <c r="C417" s="8"/>
      <c r="D417" s="8"/>
      <c r="E417" s="8"/>
      <c r="F417" s="8"/>
      <c r="G417" s="8"/>
      <c r="H417" s="8"/>
      <c r="I417" s="8"/>
      <c r="J417" s="8"/>
      <c r="K417" s="8"/>
    </row>
    <row r="418" spans="1:11" ht="15">
      <c r="A418" s="6"/>
      <c r="B418" s="8"/>
      <c r="C418" s="8"/>
      <c r="D418" s="8"/>
      <c r="E418" s="8"/>
      <c r="F418" s="8"/>
      <c r="G418" s="8"/>
      <c r="H418" s="8"/>
      <c r="I418" s="8"/>
      <c r="J418" s="8"/>
      <c r="K418" s="8"/>
    </row>
    <row r="419" spans="1:11" ht="15">
      <c r="A419" s="6"/>
      <c r="B419" s="8"/>
      <c r="C419" s="8"/>
      <c r="D419" s="8"/>
      <c r="E419" s="8"/>
      <c r="F419" s="8"/>
      <c r="G419" s="8"/>
      <c r="H419" s="8"/>
      <c r="I419" s="8"/>
      <c r="J419" s="8"/>
      <c r="K419" s="8"/>
    </row>
    <row r="420" spans="1:11" ht="15">
      <c r="A420" s="6"/>
      <c r="B420" s="8"/>
      <c r="C420" s="8"/>
      <c r="D420" s="8"/>
      <c r="E420" s="8"/>
      <c r="F420" s="8"/>
      <c r="G420" s="8"/>
      <c r="H420" s="8"/>
      <c r="I420" s="8"/>
      <c r="J420" s="8"/>
      <c r="K420" s="8"/>
    </row>
    <row r="421" spans="1:11" ht="15">
      <c r="A421" s="6"/>
      <c r="B421" s="8"/>
      <c r="C421" s="8"/>
      <c r="D421" s="8"/>
      <c r="E421" s="8"/>
      <c r="F421" s="8"/>
      <c r="G421" s="8"/>
      <c r="H421" s="8"/>
      <c r="I421" s="8"/>
      <c r="J421" s="8"/>
      <c r="K421" s="8"/>
    </row>
    <row r="422" spans="1:11" ht="15">
      <c r="A422" s="6"/>
      <c r="B422" s="8"/>
      <c r="C422" s="8"/>
      <c r="D422" s="8"/>
      <c r="E422" s="8"/>
      <c r="F422" s="8"/>
      <c r="G422" s="8"/>
      <c r="H422" s="8"/>
      <c r="I422" s="8"/>
      <c r="J422" s="8"/>
      <c r="K422" s="8"/>
    </row>
    <row r="423" spans="1:11" ht="15">
      <c r="A423" s="6"/>
      <c r="B423" s="8"/>
      <c r="C423" s="8"/>
      <c r="D423" s="8"/>
      <c r="E423" s="8"/>
      <c r="F423" s="8"/>
      <c r="G423" s="8"/>
      <c r="H423" s="8"/>
      <c r="I423" s="8"/>
      <c r="J423" s="8"/>
      <c r="K423" s="8"/>
    </row>
    <row r="424" spans="1:11" ht="15">
      <c r="A424" s="6"/>
      <c r="B424" s="8"/>
      <c r="C424" s="8"/>
      <c r="D424" s="8"/>
      <c r="E424" s="8"/>
      <c r="F424" s="8"/>
      <c r="G424" s="8"/>
      <c r="H424" s="8"/>
      <c r="I424" s="8"/>
      <c r="J424" s="8"/>
      <c r="K424" s="8"/>
    </row>
    <row r="425" spans="1:11" ht="15">
      <c r="A425" s="6"/>
      <c r="B425" s="8"/>
      <c r="C425" s="8"/>
      <c r="D425" s="8"/>
      <c r="E425" s="8"/>
      <c r="F425" s="8"/>
      <c r="G425" s="8"/>
      <c r="H425" s="8"/>
      <c r="I425" s="8"/>
      <c r="J425" s="8"/>
      <c r="K425" s="8"/>
    </row>
    <row r="426" spans="1:11" ht="15">
      <c r="A426" s="6"/>
      <c r="B426" s="8"/>
      <c r="C426" s="8"/>
      <c r="D426" s="8"/>
      <c r="E426" s="8"/>
      <c r="F426" s="8"/>
      <c r="G426" s="8"/>
      <c r="H426" s="8"/>
      <c r="I426" s="8"/>
      <c r="J426" s="8"/>
      <c r="K426" s="8"/>
    </row>
    <row r="427" spans="1:11" ht="15">
      <c r="A427" s="6"/>
      <c r="B427" s="8"/>
      <c r="C427" s="8"/>
      <c r="D427" s="8"/>
      <c r="E427" s="8"/>
      <c r="F427" s="8"/>
      <c r="G427" s="8"/>
      <c r="H427" s="8"/>
      <c r="I427" s="8"/>
      <c r="J427" s="8"/>
      <c r="K427" s="8"/>
    </row>
    <row r="428" spans="1:11" ht="15">
      <c r="A428" s="6"/>
      <c r="B428" s="8"/>
      <c r="C428" s="8"/>
      <c r="D428" s="8"/>
      <c r="E428" s="8"/>
      <c r="F428" s="8"/>
      <c r="G428" s="8"/>
      <c r="H428" s="8"/>
      <c r="I428" s="8"/>
      <c r="J428" s="8"/>
      <c r="K428" s="8"/>
    </row>
    <row r="429" spans="1:11" ht="15">
      <c r="A429" s="6"/>
      <c r="B429" s="8"/>
      <c r="C429" s="8"/>
      <c r="D429" s="8"/>
      <c r="E429" s="8"/>
      <c r="F429" s="8"/>
      <c r="G429" s="8"/>
      <c r="H429" s="8"/>
      <c r="I429" s="8"/>
      <c r="J429" s="8"/>
      <c r="K429" s="8"/>
    </row>
    <row r="430" spans="1:11" ht="15">
      <c r="A430" s="6"/>
      <c r="B430" s="8"/>
      <c r="C430" s="8"/>
      <c r="D430" s="8"/>
      <c r="E430" s="8"/>
      <c r="F430" s="8"/>
      <c r="G430" s="8"/>
      <c r="H430" s="8"/>
      <c r="I430" s="8"/>
      <c r="J430" s="8"/>
      <c r="K430" s="8"/>
    </row>
    <row r="431" spans="1:11" ht="15">
      <c r="A431" s="6"/>
      <c r="B431" s="8"/>
      <c r="C431" s="8"/>
      <c r="D431" s="8"/>
      <c r="E431" s="8"/>
      <c r="F431" s="8"/>
      <c r="G431" s="8"/>
      <c r="H431" s="8"/>
      <c r="I431" s="8"/>
      <c r="J431" s="8"/>
      <c r="K431" s="8"/>
    </row>
    <row r="432" spans="1:11" ht="15">
      <c r="A432" s="6"/>
      <c r="B432" s="8"/>
      <c r="C432" s="8"/>
      <c r="D432" s="8"/>
      <c r="E432" s="8"/>
      <c r="F432" s="8"/>
      <c r="G432" s="8"/>
      <c r="H432" s="8"/>
      <c r="I432" s="8"/>
      <c r="J432" s="8"/>
      <c r="K432" s="8"/>
    </row>
    <row r="433" spans="1:11" ht="15">
      <c r="A433" s="6"/>
      <c r="B433" s="8"/>
      <c r="C433" s="8"/>
      <c r="D433" s="8"/>
      <c r="E433" s="8"/>
      <c r="F433" s="8"/>
      <c r="G433" s="8"/>
      <c r="H433" s="8"/>
      <c r="I433" s="8"/>
      <c r="J433" s="8"/>
      <c r="K433" s="8"/>
    </row>
    <row r="434" spans="1:11" ht="15">
      <c r="A434" s="6"/>
      <c r="B434" s="8"/>
      <c r="C434" s="8"/>
      <c r="D434" s="8"/>
      <c r="E434" s="8"/>
      <c r="F434" s="8"/>
      <c r="G434" s="8"/>
      <c r="H434" s="8"/>
      <c r="I434" s="8"/>
      <c r="J434" s="8"/>
      <c r="K434" s="8"/>
    </row>
    <row r="435" spans="1:11" ht="15">
      <c r="A435" s="6"/>
      <c r="B435" s="8"/>
      <c r="C435" s="8"/>
      <c r="D435" s="8"/>
      <c r="E435" s="8"/>
      <c r="F435" s="8"/>
      <c r="G435" s="8"/>
      <c r="H435" s="8"/>
      <c r="I435" s="8"/>
      <c r="J435" s="8"/>
      <c r="K435" s="8"/>
    </row>
    <row r="436" spans="1:11" ht="15">
      <c r="A436" s="6"/>
      <c r="B436" s="8"/>
      <c r="C436" s="8"/>
      <c r="D436" s="8"/>
      <c r="E436" s="8"/>
      <c r="F436" s="8"/>
      <c r="G436" s="8"/>
      <c r="H436" s="8"/>
      <c r="I436" s="8"/>
      <c r="J436" s="8"/>
      <c r="K436" s="8"/>
    </row>
    <row r="437" spans="1:11" ht="15">
      <c r="A437" s="6"/>
      <c r="B437" s="8"/>
      <c r="C437" s="8"/>
      <c r="D437" s="8"/>
      <c r="E437" s="8"/>
      <c r="F437" s="8"/>
      <c r="G437" s="8"/>
      <c r="H437" s="8"/>
      <c r="I437" s="8"/>
      <c r="J437" s="8"/>
      <c r="K437" s="8"/>
    </row>
    <row r="438" spans="1:11" ht="15">
      <c r="A438" s="6"/>
      <c r="B438" s="8"/>
      <c r="C438" s="8"/>
      <c r="D438" s="8"/>
      <c r="E438" s="8"/>
      <c r="F438" s="8"/>
      <c r="G438" s="8"/>
      <c r="H438" s="8"/>
      <c r="I438" s="8"/>
      <c r="J438" s="8"/>
      <c r="K438" s="8"/>
    </row>
    <row r="439" spans="1:11" ht="15">
      <c r="A439" s="6"/>
      <c r="B439" s="8"/>
      <c r="C439" s="8"/>
      <c r="D439" s="8"/>
      <c r="E439" s="8"/>
      <c r="F439" s="8"/>
      <c r="G439" s="8"/>
      <c r="H439" s="8"/>
      <c r="I439" s="8"/>
      <c r="J439" s="8"/>
      <c r="K439" s="8"/>
    </row>
    <row r="440" spans="1:11" ht="15">
      <c r="A440" s="6"/>
      <c r="B440" s="8"/>
      <c r="C440" s="8"/>
      <c r="D440" s="8"/>
      <c r="E440" s="8"/>
      <c r="F440" s="8"/>
      <c r="G440" s="8"/>
      <c r="H440" s="8"/>
      <c r="I440" s="8"/>
      <c r="J440" s="8"/>
      <c r="K440" s="8"/>
    </row>
    <row r="441" spans="1:11" ht="15">
      <c r="A441" s="6"/>
      <c r="B441" s="8"/>
      <c r="C441" s="8"/>
      <c r="D441" s="8"/>
      <c r="E441" s="8"/>
      <c r="F441" s="8"/>
      <c r="G441" s="8"/>
      <c r="H441" s="8"/>
      <c r="I441" s="8"/>
      <c r="J441" s="8"/>
      <c r="K441" s="8"/>
    </row>
    <row r="442" spans="1:11" ht="15">
      <c r="A442" s="6"/>
      <c r="B442" s="8"/>
      <c r="C442" s="8"/>
      <c r="D442" s="8"/>
      <c r="E442" s="8"/>
      <c r="F442" s="8"/>
      <c r="G442" s="8"/>
      <c r="H442" s="8"/>
      <c r="I442" s="8"/>
      <c r="J442" s="8"/>
      <c r="K442" s="8"/>
    </row>
    <row r="443" spans="1:11" ht="15">
      <c r="A443" s="6"/>
      <c r="B443" s="8"/>
      <c r="C443" s="8"/>
      <c r="D443" s="8"/>
      <c r="E443" s="8"/>
      <c r="F443" s="8"/>
      <c r="G443" s="8"/>
      <c r="H443" s="8"/>
      <c r="I443" s="8"/>
      <c r="J443" s="8"/>
      <c r="K443" s="8"/>
    </row>
    <row r="444" spans="1:11" ht="15">
      <c r="A444" s="6"/>
      <c r="B444" s="8"/>
      <c r="C444" s="8"/>
      <c r="D444" s="8"/>
      <c r="E444" s="8"/>
      <c r="F444" s="8"/>
      <c r="G444" s="8"/>
      <c r="H444" s="8"/>
      <c r="I444" s="8"/>
      <c r="J444" s="8"/>
      <c r="K444" s="8"/>
    </row>
    <row r="445" spans="1:11" ht="15">
      <c r="A445" s="6"/>
      <c r="B445" s="8"/>
      <c r="C445" s="8"/>
      <c r="D445" s="8"/>
      <c r="E445" s="8"/>
      <c r="F445" s="8"/>
      <c r="G445" s="8"/>
      <c r="H445" s="8"/>
      <c r="I445" s="8"/>
      <c r="J445" s="8"/>
      <c r="K445" s="8"/>
    </row>
    <row r="446" spans="1:11" ht="15">
      <c r="A446" s="6"/>
      <c r="B446" s="8"/>
      <c r="C446" s="8"/>
      <c r="D446" s="8"/>
      <c r="E446" s="8"/>
      <c r="F446" s="8"/>
      <c r="G446" s="8"/>
      <c r="H446" s="8"/>
      <c r="I446" s="8"/>
      <c r="J446" s="8"/>
      <c r="K446" s="8"/>
    </row>
    <row r="447" spans="1:11" ht="15">
      <c r="A447" s="6"/>
      <c r="B447" s="8"/>
      <c r="C447" s="8"/>
      <c r="D447" s="8"/>
      <c r="E447" s="8"/>
      <c r="F447" s="8"/>
      <c r="G447" s="8"/>
      <c r="H447" s="8"/>
      <c r="I447" s="8"/>
      <c r="J447" s="8"/>
      <c r="K447" s="8"/>
    </row>
    <row r="448" spans="1:11" ht="15">
      <c r="A448" s="6"/>
      <c r="B448" s="8"/>
      <c r="C448" s="8"/>
      <c r="D448" s="8"/>
      <c r="E448" s="8"/>
      <c r="F448" s="8"/>
      <c r="G448" s="8"/>
      <c r="H448" s="8"/>
      <c r="I448" s="8"/>
      <c r="J448" s="8"/>
      <c r="K448" s="8"/>
    </row>
    <row r="449" spans="1:11" ht="15">
      <c r="A449" s="6"/>
      <c r="B449" s="8"/>
      <c r="C449" s="8"/>
      <c r="D449" s="8"/>
      <c r="E449" s="8"/>
      <c r="F449" s="8"/>
      <c r="G449" s="8"/>
      <c r="H449" s="8"/>
      <c r="I449" s="8"/>
      <c r="J449" s="8"/>
      <c r="K449" s="8"/>
    </row>
    <row r="450" spans="1:11" ht="15">
      <c r="A450" s="6"/>
      <c r="B450" s="8"/>
      <c r="C450" s="8"/>
      <c r="D450" s="8"/>
      <c r="E450" s="8"/>
      <c r="F450" s="8"/>
      <c r="G450" s="8"/>
      <c r="H450" s="8"/>
      <c r="I450" s="8"/>
      <c r="J450" s="8"/>
      <c r="K450" s="8"/>
    </row>
    <row r="451" spans="1:11" ht="15">
      <c r="A451" s="6"/>
      <c r="B451" s="8"/>
      <c r="C451" s="8"/>
      <c r="D451" s="8"/>
      <c r="E451" s="8"/>
      <c r="F451" s="8"/>
      <c r="G451" s="8"/>
      <c r="H451" s="8"/>
      <c r="I451" s="8"/>
      <c r="J451" s="8"/>
      <c r="K451" s="8"/>
    </row>
    <row r="452" spans="1:11" ht="15">
      <c r="A452" s="6"/>
      <c r="B452" s="8"/>
      <c r="C452" s="8"/>
      <c r="D452" s="8"/>
      <c r="E452" s="8"/>
      <c r="F452" s="8"/>
      <c r="G452" s="8"/>
      <c r="H452" s="8"/>
      <c r="I452" s="8"/>
      <c r="J452" s="8"/>
      <c r="K452" s="8"/>
    </row>
    <row r="453" spans="1:11" ht="15">
      <c r="A453" s="6"/>
      <c r="B453" s="8"/>
      <c r="C453" s="8"/>
      <c r="D453" s="8"/>
      <c r="E453" s="8"/>
      <c r="F453" s="8"/>
      <c r="G453" s="8"/>
      <c r="H453" s="8"/>
      <c r="I453" s="8"/>
      <c r="J453" s="8"/>
      <c r="K453" s="8"/>
    </row>
    <row r="454" spans="1:11" ht="15">
      <c r="A454" s="6"/>
      <c r="B454" s="8"/>
      <c r="C454" s="8"/>
      <c r="D454" s="8"/>
      <c r="E454" s="8"/>
      <c r="F454" s="8"/>
      <c r="G454" s="8"/>
      <c r="H454" s="8"/>
      <c r="I454" s="8"/>
      <c r="J454" s="8"/>
      <c r="K454" s="8"/>
    </row>
    <row r="455" spans="1:11" ht="15">
      <c r="A455" s="6"/>
      <c r="B455" s="8"/>
      <c r="C455" s="8"/>
      <c r="D455" s="8"/>
      <c r="E455" s="8"/>
      <c r="F455" s="8"/>
      <c r="G455" s="8"/>
      <c r="H455" s="8"/>
      <c r="I455" s="8"/>
      <c r="J455" s="8"/>
      <c r="K455" s="8"/>
    </row>
    <row r="456" spans="1:11" ht="15">
      <c r="A456" s="6"/>
      <c r="B456" s="8"/>
      <c r="C456" s="8"/>
      <c r="D456" s="8"/>
      <c r="E456" s="8"/>
      <c r="F456" s="8"/>
      <c r="G456" s="8"/>
      <c r="H456" s="8"/>
      <c r="I456" s="8"/>
      <c r="J456" s="8"/>
      <c r="K456" s="8"/>
    </row>
    <row r="457" spans="1:11" ht="15">
      <c r="A457" s="6"/>
      <c r="B457" s="8"/>
      <c r="C457" s="8"/>
      <c r="D457" s="8"/>
      <c r="E457" s="8"/>
      <c r="F457" s="8"/>
      <c r="G457" s="8"/>
      <c r="H457" s="8"/>
      <c r="I457" s="8"/>
      <c r="J457" s="8"/>
      <c r="K457" s="8"/>
    </row>
    <row r="458" spans="1:11" ht="15">
      <c r="A458" s="6"/>
      <c r="B458" s="8"/>
      <c r="C458" s="8"/>
      <c r="D458" s="8"/>
      <c r="E458" s="8"/>
      <c r="F458" s="8"/>
      <c r="G458" s="8"/>
      <c r="H458" s="8"/>
      <c r="I458" s="8"/>
      <c r="J458" s="8"/>
      <c r="K458" s="8"/>
    </row>
    <row r="459" spans="1:11" ht="15">
      <c r="A459" s="6"/>
      <c r="B459" s="8"/>
      <c r="C459" s="8"/>
      <c r="D459" s="8"/>
      <c r="E459" s="8"/>
      <c r="F459" s="8"/>
      <c r="G459" s="8"/>
      <c r="H459" s="8"/>
      <c r="I459" s="8"/>
      <c r="J459" s="8"/>
      <c r="K459" s="8"/>
    </row>
    <row r="460" spans="1:11" ht="15">
      <c r="A460" s="6"/>
      <c r="B460" s="8"/>
      <c r="C460" s="8"/>
      <c r="D460" s="8"/>
      <c r="E460" s="8"/>
      <c r="F460" s="8"/>
      <c r="G460" s="8"/>
      <c r="H460" s="8"/>
      <c r="I460" s="8"/>
      <c r="J460" s="8"/>
      <c r="K460" s="8"/>
    </row>
    <row r="461" spans="1:11" ht="15">
      <c r="A461" s="6"/>
      <c r="B461" s="8"/>
      <c r="C461" s="8"/>
      <c r="D461" s="8"/>
      <c r="E461" s="8"/>
      <c r="F461" s="8"/>
      <c r="G461" s="8"/>
      <c r="H461" s="8"/>
      <c r="I461" s="8"/>
      <c r="J461" s="8"/>
      <c r="K461" s="8"/>
    </row>
    <row r="462" spans="1:11" ht="15">
      <c r="A462" s="6"/>
      <c r="B462" s="8"/>
      <c r="C462" s="8"/>
      <c r="D462" s="8"/>
      <c r="E462" s="8"/>
      <c r="F462" s="8"/>
      <c r="G462" s="8"/>
      <c r="H462" s="8"/>
      <c r="I462" s="8"/>
      <c r="J462" s="8"/>
      <c r="K462" s="8"/>
    </row>
    <row r="463" spans="1:11" ht="15">
      <c r="A463" s="6"/>
      <c r="B463" s="8"/>
      <c r="C463" s="8"/>
      <c r="D463" s="8"/>
      <c r="E463" s="8"/>
      <c r="F463" s="8"/>
      <c r="G463" s="8"/>
      <c r="H463" s="8"/>
      <c r="I463" s="8"/>
      <c r="J463" s="8"/>
      <c r="K463" s="8"/>
    </row>
    <row r="464" spans="1:11" ht="15">
      <c r="A464" s="6"/>
      <c r="B464" s="8"/>
      <c r="C464" s="8"/>
      <c r="D464" s="8"/>
      <c r="E464" s="8"/>
      <c r="F464" s="8"/>
      <c r="G464" s="8"/>
      <c r="H464" s="8"/>
      <c r="I464" s="8"/>
      <c r="J464" s="8"/>
      <c r="K464" s="8"/>
    </row>
    <row r="465" spans="1:11" ht="15">
      <c r="A465" s="6"/>
      <c r="B465" s="8"/>
      <c r="C465" s="8"/>
      <c r="D465" s="8"/>
      <c r="E465" s="8"/>
      <c r="F465" s="8"/>
      <c r="G465" s="8"/>
      <c r="H465" s="8"/>
      <c r="I465" s="8"/>
      <c r="J465" s="8"/>
      <c r="K465" s="8"/>
    </row>
    <row r="466" spans="1:11" ht="15">
      <c r="A466" s="6"/>
      <c r="B466" s="8"/>
      <c r="C466" s="8"/>
      <c r="D466" s="8"/>
      <c r="E466" s="8"/>
      <c r="F466" s="8"/>
      <c r="G466" s="8"/>
      <c r="H466" s="8"/>
      <c r="I466" s="8"/>
      <c r="J466" s="8"/>
      <c r="K466" s="8"/>
    </row>
    <row r="467" spans="1:11" ht="15">
      <c r="A467" s="6"/>
      <c r="B467" s="8"/>
      <c r="C467" s="8"/>
      <c r="D467" s="8"/>
      <c r="E467" s="8"/>
      <c r="F467" s="8"/>
      <c r="G467" s="8"/>
      <c r="H467" s="8"/>
      <c r="I467" s="8"/>
      <c r="J467" s="8"/>
      <c r="K467" s="8"/>
    </row>
    <row r="468" spans="1:11" ht="15">
      <c r="A468" s="6"/>
      <c r="B468" s="8"/>
      <c r="C468" s="8"/>
      <c r="D468" s="8"/>
      <c r="E468" s="8"/>
      <c r="F468" s="8"/>
      <c r="G468" s="8"/>
      <c r="H468" s="8"/>
      <c r="I468" s="8"/>
      <c r="J468" s="8"/>
      <c r="K468" s="8"/>
    </row>
    <row r="469" spans="1:11" ht="15">
      <c r="A469" s="6"/>
      <c r="B469" s="8"/>
      <c r="C469" s="8"/>
      <c r="D469" s="8"/>
      <c r="E469" s="8"/>
      <c r="F469" s="8"/>
      <c r="G469" s="8"/>
      <c r="H469" s="8"/>
      <c r="I469" s="8"/>
      <c r="J469" s="8"/>
      <c r="K469" s="8"/>
    </row>
    <row r="470" spans="1:11" ht="15">
      <c r="A470" s="6"/>
      <c r="B470" s="8"/>
      <c r="C470" s="8"/>
      <c r="D470" s="8"/>
      <c r="E470" s="8"/>
      <c r="F470" s="8"/>
      <c r="G470" s="8"/>
      <c r="H470" s="8"/>
      <c r="I470" s="8"/>
      <c r="J470" s="8"/>
      <c r="K470" s="8"/>
    </row>
    <row r="471" spans="1:11" ht="15">
      <c r="A471" s="6"/>
      <c r="B471" s="8"/>
      <c r="C471" s="8"/>
      <c r="D471" s="8"/>
      <c r="E471" s="8"/>
      <c r="F471" s="8"/>
      <c r="G471" s="8"/>
      <c r="H471" s="8"/>
      <c r="I471" s="8"/>
      <c r="J471" s="8"/>
      <c r="K471" s="8"/>
    </row>
    <row r="472" spans="1:11" ht="15">
      <c r="A472" s="6"/>
      <c r="B472" s="8"/>
      <c r="C472" s="8"/>
      <c r="D472" s="8"/>
      <c r="E472" s="8"/>
      <c r="F472" s="8"/>
      <c r="G472" s="8"/>
      <c r="H472" s="8"/>
      <c r="I472" s="8"/>
      <c r="J472" s="8"/>
      <c r="K472" s="8"/>
    </row>
    <row r="473" spans="1:11" ht="15">
      <c r="A473" s="6"/>
      <c r="B473" s="8"/>
      <c r="C473" s="8"/>
      <c r="D473" s="8"/>
      <c r="E473" s="8"/>
      <c r="F473" s="8"/>
      <c r="G473" s="8"/>
      <c r="H473" s="8"/>
      <c r="I473" s="8"/>
      <c r="J473" s="8"/>
      <c r="K473" s="8"/>
    </row>
    <row r="474" spans="1:11" ht="15">
      <c r="A474" s="6"/>
      <c r="B474" s="8"/>
      <c r="C474" s="8"/>
      <c r="D474" s="8"/>
      <c r="E474" s="8"/>
      <c r="F474" s="8"/>
      <c r="G474" s="8"/>
      <c r="H474" s="8"/>
      <c r="I474" s="8"/>
      <c r="J474" s="8"/>
      <c r="K474" s="8"/>
    </row>
    <row r="475" spans="1:11" ht="15">
      <c r="A475" s="6"/>
      <c r="B475" s="8"/>
      <c r="C475" s="8"/>
      <c r="D475" s="8"/>
      <c r="E475" s="8"/>
      <c r="F475" s="8"/>
      <c r="G475" s="8"/>
      <c r="H475" s="8"/>
      <c r="I475" s="8"/>
      <c r="J475" s="8"/>
      <c r="K475" s="8"/>
    </row>
    <row r="476" spans="1:11" ht="15">
      <c r="A476" s="6"/>
      <c r="B476" s="8"/>
      <c r="C476" s="8"/>
      <c r="D476" s="8"/>
      <c r="E476" s="8"/>
      <c r="F476" s="8"/>
      <c r="G476" s="8"/>
      <c r="H476" s="8"/>
      <c r="I476" s="8"/>
      <c r="J476" s="8"/>
      <c r="K476" s="8"/>
    </row>
    <row r="477" spans="1:11" ht="15">
      <c r="A477" s="6"/>
      <c r="B477" s="8"/>
      <c r="C477" s="8"/>
      <c r="D477" s="8"/>
      <c r="E477" s="8"/>
      <c r="F477" s="8"/>
      <c r="G477" s="8"/>
      <c r="H477" s="8"/>
      <c r="I477" s="8"/>
      <c r="J477" s="8"/>
      <c r="K477" s="8"/>
    </row>
    <row r="478" spans="1:11" ht="15">
      <c r="A478" s="6"/>
      <c r="B478" s="8"/>
      <c r="C478" s="8"/>
      <c r="D478" s="8"/>
      <c r="E478" s="8"/>
      <c r="F478" s="8"/>
      <c r="G478" s="8"/>
      <c r="H478" s="8"/>
      <c r="I478" s="8"/>
      <c r="J478" s="8"/>
      <c r="K478" s="8"/>
    </row>
    <row r="479" spans="1:11" ht="15">
      <c r="A479" s="6"/>
      <c r="B479" s="8"/>
      <c r="C479" s="8"/>
      <c r="D479" s="8"/>
      <c r="E479" s="8"/>
      <c r="F479" s="8"/>
      <c r="G479" s="8"/>
      <c r="H479" s="8"/>
      <c r="I479" s="8"/>
      <c r="J479" s="8"/>
      <c r="K479" s="8"/>
    </row>
    <row r="480" spans="1:11" ht="15">
      <c r="A480" s="6"/>
      <c r="B480" s="8"/>
      <c r="C480" s="8"/>
      <c r="D480" s="8"/>
      <c r="E480" s="8"/>
      <c r="F480" s="8"/>
      <c r="G480" s="8"/>
      <c r="H480" s="8"/>
      <c r="I480" s="8"/>
      <c r="J480" s="8"/>
      <c r="K480" s="8"/>
    </row>
    <row r="481" spans="1:11" ht="15">
      <c r="A481" s="6"/>
      <c r="B481" s="8"/>
      <c r="C481" s="8"/>
      <c r="D481" s="8"/>
      <c r="E481" s="8"/>
      <c r="F481" s="8"/>
      <c r="G481" s="8"/>
      <c r="H481" s="8"/>
      <c r="I481" s="8"/>
      <c r="J481" s="8"/>
      <c r="K481" s="8"/>
    </row>
    <row r="482" spans="1:11" ht="15">
      <c r="A482" s="6"/>
      <c r="B482" s="8"/>
      <c r="C482" s="8"/>
      <c r="D482" s="8"/>
      <c r="E482" s="8"/>
      <c r="F482" s="8"/>
      <c r="G482" s="8"/>
      <c r="H482" s="8"/>
      <c r="I482" s="8"/>
      <c r="J482" s="8"/>
      <c r="K482" s="8"/>
    </row>
    <row r="483" spans="1:11" ht="15">
      <c r="A483" s="6"/>
      <c r="B483" s="8"/>
      <c r="C483" s="8"/>
      <c r="D483" s="8"/>
      <c r="E483" s="8"/>
      <c r="F483" s="8"/>
      <c r="G483" s="8"/>
      <c r="H483" s="8"/>
      <c r="I483" s="8"/>
      <c r="J483" s="8"/>
      <c r="K483" s="8"/>
    </row>
    <row r="484" spans="1:11" ht="15">
      <c r="A484" s="6"/>
      <c r="B484" s="8"/>
      <c r="C484" s="8"/>
      <c r="D484" s="8"/>
      <c r="E484" s="8"/>
      <c r="F484" s="8"/>
      <c r="G484" s="8"/>
      <c r="H484" s="8"/>
      <c r="I484" s="8"/>
      <c r="J484" s="8"/>
      <c r="K484" s="8"/>
    </row>
    <row r="485" spans="1:11" ht="15">
      <c r="A485" s="6"/>
      <c r="B485" s="8"/>
      <c r="C485" s="8"/>
      <c r="D485" s="8"/>
      <c r="E485" s="8"/>
      <c r="F485" s="8"/>
      <c r="G485" s="8"/>
      <c r="H485" s="8"/>
      <c r="I485" s="8"/>
      <c r="J485" s="8"/>
      <c r="K485" s="8"/>
    </row>
    <row r="486" spans="1:11" ht="15">
      <c r="A486" s="6"/>
      <c r="B486" s="8"/>
      <c r="C486" s="8"/>
      <c r="D486" s="8"/>
      <c r="E486" s="8"/>
      <c r="F486" s="8"/>
      <c r="G486" s="8"/>
      <c r="H486" s="8"/>
      <c r="I486" s="8"/>
      <c r="J486" s="8"/>
      <c r="K486" s="8"/>
    </row>
    <row r="487" spans="1:11" ht="15">
      <c r="A487" s="6"/>
      <c r="B487" s="8"/>
      <c r="C487" s="8"/>
      <c r="D487" s="8"/>
      <c r="E487" s="8"/>
      <c r="F487" s="8"/>
      <c r="G487" s="8"/>
      <c r="H487" s="8"/>
      <c r="I487" s="8"/>
      <c r="J487" s="8"/>
      <c r="K487" s="8"/>
    </row>
    <row r="488" spans="1:11" ht="15">
      <c r="A488" s="6"/>
      <c r="B488" s="8"/>
      <c r="C488" s="8"/>
      <c r="D488" s="8"/>
      <c r="E488" s="8"/>
      <c r="F488" s="8"/>
      <c r="G488" s="8"/>
      <c r="H488" s="8"/>
      <c r="I488" s="8"/>
      <c r="J488" s="8"/>
      <c r="K488" s="8"/>
    </row>
    <row r="489" spans="1:11" ht="15">
      <c r="A489" s="6"/>
      <c r="B489" s="8"/>
      <c r="C489" s="8"/>
      <c r="D489" s="8"/>
      <c r="E489" s="8"/>
      <c r="F489" s="8"/>
      <c r="G489" s="8"/>
      <c r="H489" s="8"/>
      <c r="I489" s="8"/>
      <c r="J489" s="8"/>
      <c r="K489" s="8"/>
    </row>
    <row r="490" spans="1:11" ht="15">
      <c r="A490" s="6"/>
      <c r="B490" s="8"/>
      <c r="C490" s="8"/>
      <c r="D490" s="8"/>
      <c r="E490" s="8"/>
      <c r="F490" s="8"/>
      <c r="G490" s="8"/>
      <c r="H490" s="8"/>
      <c r="I490" s="8"/>
      <c r="J490" s="8"/>
      <c r="K490" s="8"/>
    </row>
    <row r="491" spans="1:11" ht="15">
      <c r="A491" s="6"/>
      <c r="B491" s="8"/>
      <c r="C491" s="8"/>
      <c r="D491" s="8"/>
      <c r="E491" s="8"/>
      <c r="F491" s="8"/>
      <c r="G491" s="8"/>
      <c r="H491" s="8"/>
      <c r="I491" s="8"/>
      <c r="J491" s="8"/>
      <c r="K491" s="8"/>
    </row>
    <row r="492" spans="1:11" ht="15">
      <c r="A492" s="6"/>
      <c r="B492" s="8"/>
      <c r="C492" s="8"/>
      <c r="D492" s="8"/>
      <c r="E492" s="8"/>
      <c r="F492" s="8"/>
      <c r="G492" s="8"/>
      <c r="H492" s="8"/>
      <c r="I492" s="8"/>
      <c r="J492" s="8"/>
      <c r="K492" s="8"/>
    </row>
    <row r="493" spans="1:11" ht="15">
      <c r="A493" s="6"/>
      <c r="B493" s="8"/>
      <c r="C493" s="8"/>
      <c r="D493" s="8"/>
      <c r="E493" s="8"/>
      <c r="F493" s="8"/>
      <c r="G493" s="8"/>
      <c r="H493" s="8"/>
      <c r="I493" s="8"/>
      <c r="J493" s="8"/>
      <c r="K493" s="8"/>
    </row>
    <row r="494" spans="1:11" ht="15">
      <c r="A494" s="6"/>
      <c r="B494" s="8"/>
      <c r="C494" s="8"/>
      <c r="D494" s="8"/>
      <c r="E494" s="8"/>
      <c r="F494" s="8"/>
      <c r="G494" s="8"/>
      <c r="H494" s="8"/>
      <c r="I494" s="8"/>
      <c r="J494" s="8"/>
      <c r="K494" s="8"/>
    </row>
    <row r="495" spans="1:11" ht="15">
      <c r="A495" s="6"/>
      <c r="B495" s="8"/>
      <c r="C495" s="8"/>
      <c r="D495" s="8"/>
      <c r="E495" s="8"/>
      <c r="F495" s="8"/>
      <c r="G495" s="8"/>
      <c r="H495" s="8"/>
      <c r="I495" s="8"/>
      <c r="J495" s="8"/>
      <c r="K495" s="8"/>
    </row>
    <row r="496" spans="1:11" ht="15">
      <c r="A496" s="6"/>
      <c r="B496" s="8"/>
      <c r="C496" s="8"/>
      <c r="D496" s="8"/>
      <c r="E496" s="8"/>
      <c r="F496" s="8"/>
      <c r="G496" s="8"/>
      <c r="H496" s="8"/>
      <c r="I496" s="8"/>
      <c r="J496" s="8"/>
      <c r="K496" s="8"/>
    </row>
    <row r="497" spans="1:11" ht="15">
      <c r="A497" s="6"/>
      <c r="B497" s="8"/>
      <c r="C497" s="8"/>
      <c r="D497" s="8"/>
      <c r="E497" s="8"/>
      <c r="F497" s="8"/>
      <c r="G497" s="8"/>
      <c r="H497" s="8"/>
      <c r="I497" s="8"/>
      <c r="J497" s="8"/>
      <c r="K497" s="8"/>
    </row>
    <row r="498" spans="1:11" ht="15">
      <c r="A498" s="6"/>
      <c r="B498" s="8"/>
      <c r="C498" s="8"/>
      <c r="D498" s="8"/>
      <c r="E498" s="8"/>
      <c r="F498" s="8"/>
      <c r="G498" s="8"/>
      <c r="H498" s="8"/>
      <c r="I498" s="8"/>
      <c r="J498" s="8"/>
      <c r="K498" s="8"/>
    </row>
    <row r="499" spans="1:11" ht="15">
      <c r="A499" s="6"/>
      <c r="B499" s="8"/>
      <c r="C499" s="8"/>
      <c r="D499" s="8"/>
      <c r="E499" s="8"/>
      <c r="F499" s="8"/>
      <c r="G499" s="8"/>
      <c r="H499" s="8"/>
      <c r="I499" s="8"/>
      <c r="J499" s="8"/>
      <c r="K499" s="8"/>
    </row>
    <row r="500" spans="1:11" ht="15">
      <c r="A500" s="6"/>
      <c r="B500" s="8"/>
      <c r="C500" s="8"/>
      <c r="D500" s="8"/>
      <c r="E500" s="8"/>
      <c r="F500" s="8"/>
      <c r="G500" s="8"/>
      <c r="H500" s="8"/>
      <c r="I500" s="8"/>
      <c r="J500" s="8"/>
      <c r="K500" s="8"/>
    </row>
    <row r="501" spans="1:11" ht="15">
      <c r="A501" s="6"/>
      <c r="B501" s="8"/>
      <c r="C501" s="8"/>
      <c r="D501" s="8"/>
      <c r="E501" s="8"/>
      <c r="F501" s="8"/>
      <c r="G501" s="8"/>
      <c r="H501" s="8"/>
      <c r="I501" s="8"/>
      <c r="J501" s="8"/>
      <c r="K501" s="8"/>
    </row>
    <row r="502" spans="1:11" ht="15">
      <c r="A502" s="6"/>
      <c r="B502" s="8"/>
      <c r="C502" s="8"/>
      <c r="D502" s="8"/>
      <c r="E502" s="8"/>
      <c r="F502" s="8"/>
      <c r="G502" s="8"/>
      <c r="H502" s="8"/>
      <c r="I502" s="8"/>
      <c r="J502" s="8"/>
      <c r="K502" s="8"/>
    </row>
    <row r="503" spans="1:11" ht="15">
      <c r="A503" s="6"/>
      <c r="B503" s="8"/>
      <c r="C503" s="8"/>
      <c r="D503" s="8"/>
      <c r="E503" s="8"/>
      <c r="F503" s="8"/>
      <c r="G503" s="8"/>
      <c r="H503" s="8"/>
      <c r="I503" s="8"/>
      <c r="J503" s="8"/>
      <c r="K503" s="8"/>
    </row>
    <row r="504" spans="1:11" ht="15">
      <c r="A504" s="6"/>
      <c r="B504" s="8"/>
      <c r="C504" s="8"/>
      <c r="D504" s="8"/>
      <c r="E504" s="8"/>
      <c r="F504" s="8"/>
      <c r="G504" s="8"/>
      <c r="H504" s="8"/>
      <c r="I504" s="8"/>
      <c r="J504" s="8"/>
      <c r="K504" s="8"/>
    </row>
    <row r="505" spans="1:11" ht="15">
      <c r="A505" s="6"/>
      <c r="B505" s="8"/>
      <c r="C505" s="8"/>
      <c r="D505" s="8"/>
      <c r="E505" s="8"/>
      <c r="F505" s="8"/>
      <c r="G505" s="8"/>
      <c r="H505" s="8"/>
      <c r="I505" s="8"/>
      <c r="J505" s="8"/>
      <c r="K505" s="8"/>
    </row>
    <row r="506" spans="1:11" ht="15">
      <c r="A506" s="6"/>
      <c r="B506" s="8"/>
      <c r="C506" s="8"/>
      <c r="D506" s="8"/>
      <c r="E506" s="8"/>
      <c r="F506" s="8"/>
      <c r="G506" s="8"/>
      <c r="H506" s="8"/>
      <c r="I506" s="8"/>
      <c r="J506" s="8"/>
      <c r="K506" s="8"/>
    </row>
    <row r="507" spans="1:11" ht="15">
      <c r="A507" s="6"/>
      <c r="B507" s="8"/>
      <c r="C507" s="8"/>
      <c r="D507" s="8"/>
      <c r="E507" s="8"/>
      <c r="F507" s="8"/>
      <c r="G507" s="8"/>
      <c r="H507" s="8"/>
      <c r="I507" s="8"/>
      <c r="J507" s="8"/>
      <c r="K507" s="8"/>
    </row>
    <row r="508" spans="1:11" ht="15">
      <c r="A508" s="6"/>
      <c r="B508" s="8"/>
      <c r="C508" s="8"/>
      <c r="D508" s="8"/>
      <c r="E508" s="8"/>
      <c r="F508" s="8"/>
      <c r="G508" s="8"/>
      <c r="H508" s="8"/>
      <c r="I508" s="8"/>
      <c r="J508" s="8"/>
      <c r="K508" s="8"/>
    </row>
    <row r="509" spans="1:11" ht="15">
      <c r="A509" s="6"/>
      <c r="B509" s="8"/>
      <c r="C509" s="8"/>
      <c r="D509" s="8"/>
      <c r="E509" s="8"/>
      <c r="F509" s="8"/>
      <c r="G509" s="8"/>
      <c r="H509" s="8"/>
      <c r="I509" s="8"/>
      <c r="J509" s="8"/>
      <c r="K509" s="8"/>
    </row>
    <row r="510" spans="1:11" ht="15">
      <c r="A510" s="6"/>
      <c r="B510" s="8"/>
      <c r="C510" s="8"/>
      <c r="D510" s="8"/>
      <c r="E510" s="8"/>
      <c r="F510" s="8"/>
      <c r="G510" s="8"/>
      <c r="H510" s="8"/>
      <c r="I510" s="8"/>
      <c r="J510" s="8"/>
      <c r="K510" s="8"/>
    </row>
    <row r="511" spans="1:11" ht="15">
      <c r="A511" s="6"/>
      <c r="B511" s="8"/>
      <c r="C511" s="8"/>
      <c r="D511" s="8"/>
      <c r="E511" s="8"/>
      <c r="F511" s="8"/>
      <c r="G511" s="8"/>
      <c r="H511" s="8"/>
      <c r="I511" s="8"/>
      <c r="J511" s="8"/>
      <c r="K511" s="8"/>
    </row>
    <row r="512" spans="1:11" ht="15">
      <c r="A512" s="6"/>
      <c r="B512" s="8"/>
      <c r="C512" s="8"/>
      <c r="D512" s="8"/>
      <c r="E512" s="8"/>
      <c r="F512" s="8"/>
      <c r="G512" s="8"/>
      <c r="H512" s="8"/>
      <c r="I512" s="8"/>
      <c r="J512" s="8"/>
      <c r="K512" s="8"/>
    </row>
    <row r="513" spans="1:11" ht="15">
      <c r="A513" s="6"/>
      <c r="B513" s="8"/>
      <c r="C513" s="8"/>
      <c r="D513" s="8"/>
      <c r="E513" s="8"/>
      <c r="F513" s="8"/>
      <c r="G513" s="8"/>
      <c r="H513" s="8"/>
      <c r="I513" s="8"/>
      <c r="J513" s="8"/>
      <c r="K513" s="8"/>
    </row>
    <row r="514" spans="1:11" ht="15">
      <c r="A514" s="6"/>
      <c r="B514" s="8"/>
      <c r="C514" s="8"/>
      <c r="D514" s="8"/>
      <c r="E514" s="8"/>
      <c r="F514" s="8"/>
      <c r="G514" s="8"/>
      <c r="H514" s="8"/>
      <c r="I514" s="8"/>
      <c r="J514" s="8"/>
      <c r="K514" s="8"/>
    </row>
    <row r="515" spans="1:11" ht="15">
      <c r="A515" s="6"/>
      <c r="B515" s="8"/>
      <c r="C515" s="8"/>
      <c r="D515" s="8"/>
      <c r="E515" s="8"/>
      <c r="F515" s="8"/>
      <c r="G515" s="8"/>
      <c r="H515" s="8"/>
      <c r="I515" s="8"/>
      <c r="J515" s="8"/>
      <c r="K515" s="8"/>
    </row>
    <row r="516" spans="1:11" ht="15">
      <c r="A516" s="6"/>
      <c r="B516" s="8"/>
      <c r="C516" s="8"/>
      <c r="D516" s="8"/>
      <c r="E516" s="8"/>
      <c r="F516" s="8"/>
      <c r="G516" s="8"/>
      <c r="H516" s="8"/>
      <c r="I516" s="8"/>
      <c r="J516" s="8"/>
      <c r="K516" s="8"/>
    </row>
    <row r="517" spans="1:11" ht="15">
      <c r="A517" s="6"/>
      <c r="B517" s="8"/>
      <c r="C517" s="8"/>
      <c r="D517" s="8"/>
      <c r="E517" s="8"/>
      <c r="F517" s="8"/>
      <c r="G517" s="8"/>
      <c r="H517" s="8"/>
      <c r="I517" s="8"/>
      <c r="J517" s="8"/>
      <c r="K517" s="8"/>
    </row>
    <row r="518" spans="1:11" ht="15">
      <c r="A518" s="6"/>
      <c r="B518" s="8"/>
      <c r="C518" s="8"/>
      <c r="D518" s="8"/>
      <c r="E518" s="8"/>
      <c r="F518" s="8"/>
      <c r="G518" s="8"/>
      <c r="H518" s="8"/>
      <c r="I518" s="8"/>
      <c r="J518" s="8"/>
      <c r="K518" s="8"/>
    </row>
    <row r="519" spans="1:11" ht="15">
      <c r="A519" s="6"/>
      <c r="B519" s="8"/>
      <c r="C519" s="8"/>
      <c r="D519" s="8"/>
      <c r="E519" s="8"/>
      <c r="F519" s="8"/>
      <c r="G519" s="8"/>
      <c r="H519" s="8"/>
      <c r="I519" s="8"/>
      <c r="J519" s="8"/>
      <c r="K519" s="8"/>
    </row>
    <row r="520" spans="1:11" ht="15">
      <c r="A520" s="6"/>
      <c r="B520" s="8"/>
      <c r="C520" s="8"/>
      <c r="D520" s="8"/>
      <c r="E520" s="8"/>
      <c r="F520" s="8"/>
      <c r="G520" s="8"/>
      <c r="H520" s="8"/>
      <c r="I520" s="8"/>
      <c r="J520" s="8"/>
      <c r="K520" s="8"/>
    </row>
    <row r="521" spans="1:11" ht="15">
      <c r="A521" s="6"/>
      <c r="B521" s="8"/>
      <c r="C521" s="8"/>
      <c r="D521" s="8"/>
      <c r="E521" s="8"/>
      <c r="F521" s="8"/>
      <c r="G521" s="8"/>
      <c r="H521" s="8"/>
      <c r="I521" s="8"/>
      <c r="J521" s="8"/>
      <c r="K521" s="8"/>
    </row>
    <row r="522" spans="1:11" ht="15">
      <c r="A522" s="6"/>
      <c r="B522" s="8"/>
      <c r="C522" s="8"/>
      <c r="D522" s="8"/>
      <c r="E522" s="8"/>
      <c r="F522" s="8"/>
      <c r="G522" s="8"/>
      <c r="H522" s="8"/>
      <c r="I522" s="8"/>
      <c r="J522" s="8"/>
      <c r="K522" s="8"/>
    </row>
    <row r="523" spans="1:11" ht="15">
      <c r="A523" s="6"/>
      <c r="B523" s="8"/>
      <c r="C523" s="8"/>
      <c r="D523" s="8"/>
      <c r="E523" s="8"/>
      <c r="F523" s="8"/>
      <c r="G523" s="8"/>
      <c r="H523" s="8"/>
      <c r="I523" s="8"/>
      <c r="J523" s="8"/>
      <c r="K523" s="8"/>
    </row>
    <row r="524" spans="1:11" ht="15">
      <c r="A524" s="6"/>
      <c r="B524" s="8"/>
      <c r="C524" s="8"/>
      <c r="D524" s="8"/>
      <c r="E524" s="8"/>
      <c r="F524" s="8"/>
      <c r="G524" s="8"/>
      <c r="H524" s="8"/>
      <c r="I524" s="8"/>
      <c r="J524" s="8"/>
      <c r="K524" s="8"/>
    </row>
    <row r="525" spans="1:11" ht="15">
      <c r="A525" s="6"/>
      <c r="B525" s="8"/>
      <c r="C525" s="8"/>
      <c r="D525" s="8"/>
      <c r="E525" s="8"/>
      <c r="F525" s="8"/>
      <c r="G525" s="8"/>
      <c r="H525" s="8"/>
      <c r="I525" s="8"/>
      <c r="J525" s="8"/>
      <c r="K525" s="8"/>
    </row>
    <row r="526" spans="1:11" ht="15">
      <c r="A526" s="6"/>
      <c r="B526" s="8"/>
      <c r="C526" s="8"/>
      <c r="D526" s="8"/>
      <c r="E526" s="8"/>
      <c r="F526" s="8"/>
      <c r="G526" s="8"/>
      <c r="H526" s="8"/>
      <c r="I526" s="8"/>
      <c r="J526" s="8"/>
      <c r="K526" s="8"/>
    </row>
    <row r="527" spans="1:11" ht="15">
      <c r="A527" s="6"/>
      <c r="B527" s="8"/>
      <c r="C527" s="8"/>
      <c r="D527" s="8"/>
      <c r="E527" s="8"/>
      <c r="F527" s="8"/>
      <c r="G527" s="8"/>
      <c r="H527" s="8"/>
      <c r="I527" s="8"/>
      <c r="J527" s="8"/>
      <c r="K527" s="8"/>
    </row>
    <row r="528" spans="1:11" ht="15">
      <c r="A528" s="6"/>
      <c r="B528" s="8"/>
      <c r="C528" s="8"/>
      <c r="D528" s="8"/>
      <c r="E528" s="8"/>
      <c r="F528" s="8"/>
      <c r="G528" s="8"/>
      <c r="H528" s="8"/>
      <c r="I528" s="8"/>
      <c r="J528" s="8"/>
      <c r="K528" s="8"/>
    </row>
    <row r="529" spans="1:11" ht="15">
      <c r="A529" s="6"/>
      <c r="B529" s="8"/>
      <c r="C529" s="8"/>
      <c r="D529" s="8"/>
      <c r="E529" s="8"/>
      <c r="F529" s="8"/>
      <c r="G529" s="8"/>
      <c r="H529" s="8"/>
      <c r="I529" s="8"/>
      <c r="J529" s="8"/>
      <c r="K529" s="8"/>
    </row>
    <row r="530" spans="1:11" ht="15">
      <c r="A530" s="6"/>
      <c r="B530" s="8"/>
      <c r="C530" s="8"/>
      <c r="D530" s="8"/>
      <c r="E530" s="8"/>
      <c r="F530" s="8"/>
      <c r="G530" s="8"/>
      <c r="H530" s="8"/>
      <c r="I530" s="8"/>
      <c r="J530" s="8"/>
      <c r="K530" s="8"/>
    </row>
    <row r="531" spans="1:11" ht="15">
      <c r="A531" s="6"/>
      <c r="B531" s="8"/>
      <c r="C531" s="8"/>
      <c r="D531" s="8"/>
      <c r="E531" s="8"/>
      <c r="F531" s="8"/>
      <c r="G531" s="8"/>
      <c r="H531" s="8"/>
      <c r="I531" s="8"/>
      <c r="J531" s="8"/>
      <c r="K531" s="8"/>
    </row>
    <row r="532" spans="1:11" ht="15">
      <c r="A532" s="6"/>
      <c r="B532" s="8"/>
      <c r="C532" s="8"/>
      <c r="D532" s="8"/>
      <c r="E532" s="8"/>
      <c r="F532" s="8"/>
      <c r="G532" s="8"/>
      <c r="H532" s="8"/>
      <c r="I532" s="8"/>
      <c r="J532" s="8"/>
      <c r="K532" s="8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2011-09-07T18:30:17Z</dcterms:modified>
  <cp:category/>
  <cp:version/>
  <cp:contentType/>
  <cp:contentStatus/>
</cp:coreProperties>
</file>